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DOKUMENTY_22r_10_13\KARLINO_KREDYT_22r_10_13\"/>
    </mc:Choice>
  </mc:AlternateContent>
  <xr:revisionPtr revIDLastSave="0" documentId="13_ncr:40009_{43B090AC-9CA2-4909-A429-BE801F1AD32E}" xr6:coauthVersionLast="47" xr6:coauthVersionMax="47" xr10:uidLastSave="{00000000-0000-0000-0000-000000000000}"/>
  <bookViews>
    <workbookView xWindow="780" yWindow="780" windowWidth="18915" windowHeight="15540"/>
  </bookViews>
  <sheets>
    <sheet name="Arkusz1" sheetId="1" r:id="rId1"/>
  </sheets>
  <definedNames>
    <definedName name="_xlnm.Print_Area" localSheetId="0">Arkusz1!$A$1:$M$19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K18" i="1" s="1"/>
  <c r="I16" i="1"/>
  <c r="K16" i="1"/>
  <c r="I13" i="1"/>
  <c r="K13" i="1"/>
  <c r="I12" i="1"/>
  <c r="K12" i="1"/>
  <c r="I17" i="1"/>
  <c r="K17" i="1" s="1"/>
  <c r="J12" i="1"/>
  <c r="J16" i="1"/>
  <c r="J14" i="1"/>
  <c r="J13" i="1"/>
  <c r="J11" i="1"/>
  <c r="J15" i="1"/>
  <c r="J17" i="1"/>
  <c r="K6" i="1"/>
  <c r="K7" i="1"/>
  <c r="K8" i="1"/>
  <c r="K9" i="1"/>
  <c r="K10" i="1"/>
  <c r="K11" i="1"/>
  <c r="K14" i="1"/>
  <c r="K15" i="1"/>
  <c r="K5" i="1"/>
  <c r="G19" i="1"/>
  <c r="H19" i="1"/>
  <c r="C19" i="1"/>
  <c r="M5" i="1"/>
  <c r="I19" i="1"/>
  <c r="K19" i="1"/>
  <c r="J19" i="1" l="1"/>
</calcChain>
</file>

<file path=xl/comments1.xml><?xml version="1.0" encoding="utf-8"?>
<comments xmlns="http://schemas.openxmlformats.org/spreadsheetml/2006/main">
  <authors>
    <author>Ziutka_A</author>
  </authors>
  <commentList>
    <comment ref="L3" authorId="0" shapeId="0">
      <text>
        <r>
          <rPr>
            <b/>
            <sz val="9"/>
            <color indexed="81"/>
            <rFont val="Tahoma"/>
            <family val="2"/>
            <charset val="238"/>
          </rPr>
          <t>Ziutka_A: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<sst xmlns="http://schemas.openxmlformats.org/spreadsheetml/2006/main" count="64" uniqueCount="53">
  <si>
    <t xml:space="preserve">Kwota </t>
  </si>
  <si>
    <t>Oprocentowanie</t>
  </si>
  <si>
    <t>Data wygaśnięcia zobowiązania</t>
  </si>
  <si>
    <t>WIBOR  6M +1,5%</t>
  </si>
  <si>
    <t>04.11.2011</t>
  </si>
  <si>
    <t>WIBOR 6M +1,5%</t>
  </si>
  <si>
    <t>20.06.2013</t>
  </si>
  <si>
    <t>WIBOR 1M</t>
  </si>
  <si>
    <t>WIBOR  3M +1,33%</t>
  </si>
  <si>
    <t>16.05.2012</t>
  </si>
  <si>
    <t>EBI+0,8 % WIBOR 3M</t>
  </si>
  <si>
    <t>04.05.2009</t>
  </si>
  <si>
    <t>30.12.2023</t>
  </si>
  <si>
    <t>Razem</t>
  </si>
  <si>
    <t>L.p.</t>
  </si>
  <si>
    <t>udział</t>
  </si>
  <si>
    <t>30.11.2023</t>
  </si>
  <si>
    <t>odsetki</t>
  </si>
  <si>
    <t>30.11.2028</t>
  </si>
  <si>
    <t>05.11.2015</t>
  </si>
  <si>
    <t>30.11.2026</t>
  </si>
  <si>
    <t>25.11.2031</t>
  </si>
  <si>
    <t>30.06.2025</t>
  </si>
  <si>
    <t>kredyt obrotowy  odsetki</t>
  </si>
  <si>
    <t>OGÓŁEM - odsetki</t>
  </si>
  <si>
    <t xml:space="preserve">WIBOR 1M + 3,2 </t>
  </si>
  <si>
    <t>06.11.2020</t>
  </si>
  <si>
    <t>Tytuł zobowiązania</t>
  </si>
  <si>
    <t>%</t>
  </si>
  <si>
    <t>COVID-19</t>
  </si>
  <si>
    <r>
      <rPr>
        <b/>
        <sz val="8.5"/>
        <rFont val="Times New Roman"/>
        <family val="1"/>
        <charset val="238"/>
      </rPr>
      <t>PKOBP (Obligacje A11-H11)</t>
    </r>
    <r>
      <rPr>
        <sz val="8.5"/>
        <rFont val="Times New Roman"/>
        <family val="1"/>
        <charset val="238"/>
      </rPr>
      <t xml:space="preserve"> finansowanie planowanego deficytu budżetu gminy</t>
    </r>
  </si>
  <si>
    <r>
      <rPr>
        <b/>
        <sz val="8.5"/>
        <rFont val="Times New Roman"/>
        <family val="1"/>
        <charset val="238"/>
      </rPr>
      <t>PKOBP (Obligacje A11-H11)</t>
    </r>
    <r>
      <rPr>
        <sz val="8.5"/>
        <rFont val="Times New Roman"/>
        <family val="1"/>
        <charset val="238"/>
      </rPr>
      <t xml:space="preserve"> dofinansowanie projektów - wkład własny </t>
    </r>
  </si>
  <si>
    <r>
      <rPr>
        <b/>
        <sz val="8.5"/>
        <rFont val="Times New Roman"/>
        <family val="1"/>
        <charset val="238"/>
      </rPr>
      <t>PKO BP (obligacje seria A13-G13)</t>
    </r>
    <r>
      <rPr>
        <sz val="8.5"/>
        <rFont val="Times New Roman"/>
        <family val="1"/>
        <charset val="238"/>
      </rPr>
      <t xml:space="preserve"> z przeznaczeniem na finansowanie wydatków inwestycyjnych</t>
    </r>
  </si>
  <si>
    <r>
      <rPr>
        <b/>
        <sz val="8.5"/>
        <rFont val="Times New Roman"/>
        <family val="1"/>
        <charset val="238"/>
      </rPr>
      <t>PKO BP (obligacje seria A13-G13)</t>
    </r>
    <r>
      <rPr>
        <sz val="8.5"/>
        <rFont val="Times New Roman"/>
        <family val="1"/>
        <charset val="238"/>
      </rPr>
      <t xml:space="preserve"> dofinansowanie projektów unijnych - wkład własny</t>
    </r>
  </si>
  <si>
    <r>
      <rPr>
        <b/>
        <sz val="8.5"/>
        <rFont val="Times New Roman"/>
        <family val="1"/>
        <charset val="238"/>
      </rPr>
      <t xml:space="preserve">BS Białogard 1277/2020/13/200064/JST </t>
    </r>
    <r>
      <rPr>
        <sz val="8.5"/>
        <rFont val="Times New Roman"/>
        <family val="1"/>
        <charset val="238"/>
      </rPr>
      <t>wyprzedazjace finansowanie działań finansowych ze środków z budżetu UE oraz spłatę wcześniej zaciągnietych zobowiązań</t>
    </r>
  </si>
  <si>
    <r>
      <rPr>
        <b/>
        <sz val="8.5"/>
        <rFont val="Times New Roman"/>
        <family val="1"/>
        <charset val="238"/>
      </rPr>
      <t>PKO (umowa 57…1169</t>
    </r>
    <r>
      <rPr>
        <sz val="8.5"/>
        <rFont val="Times New Roman"/>
        <family val="1"/>
        <charset val="238"/>
      </rPr>
      <t>) na finansowanie planowanego deficytu z przeznaczeniem na sfinansowanie zadań inwestycyjnych</t>
    </r>
  </si>
  <si>
    <r>
      <rPr>
        <b/>
        <sz val="8.5"/>
        <rFont val="Times New Roman"/>
        <family val="1"/>
        <charset val="238"/>
      </rPr>
      <t>PKO (umowa 35…9255)</t>
    </r>
    <r>
      <rPr>
        <sz val="8.5"/>
        <rFont val="Times New Roman"/>
        <family val="1"/>
        <charset val="238"/>
      </rPr>
      <t xml:space="preserve"> na spłatę wcześniej zaciągniętych kredytów i pożyczek        </t>
    </r>
  </si>
  <si>
    <r>
      <rPr>
        <b/>
        <sz val="8.5"/>
        <rFont val="Times New Roman"/>
        <family val="1"/>
        <charset val="238"/>
      </rPr>
      <t>BGK Szczecin 21/09/0436/2009</t>
    </r>
    <r>
      <rPr>
        <sz val="8.5"/>
        <rFont val="Times New Roman"/>
        <family val="1"/>
        <charset val="238"/>
      </rPr>
      <t xml:space="preserve"> na sfinansowanie zadania inwestycyjnego </t>
    </r>
  </si>
  <si>
    <r>
      <rPr>
        <b/>
        <sz val="8.5"/>
        <rFont val="Times New Roman"/>
        <family val="1"/>
        <charset val="238"/>
      </rPr>
      <t>PKO (umowa 27…4282)</t>
    </r>
    <r>
      <rPr>
        <sz val="8.5"/>
        <rFont val="Times New Roman"/>
        <family val="1"/>
        <charset val="238"/>
      </rPr>
      <t xml:space="preserve"> na spłatę wcześniej zaciągniętych zobowiazań z tytułu emisji pap. wartościowych oraz kredytów i pożyczek        </t>
    </r>
  </si>
  <si>
    <t>WIBOR 1M+1,5%</t>
  </si>
  <si>
    <t>plan spłat rat w 2022</t>
  </si>
  <si>
    <t>Pozostało do spłaty na 01.01.2022</t>
  </si>
  <si>
    <r>
      <rPr>
        <b/>
        <sz val="8.5"/>
        <rFont val="Times New Roman"/>
        <family val="1"/>
        <charset val="238"/>
      </rPr>
      <t>PKO BP (obligacje seria A21-H21)</t>
    </r>
    <r>
      <rPr>
        <sz val="8.5"/>
        <rFont val="Times New Roman"/>
        <family val="1"/>
        <charset val="238"/>
      </rPr>
      <t xml:space="preserve"> dofinansowanie projektów unijnych - wkład własny</t>
    </r>
  </si>
  <si>
    <t xml:space="preserve">WIBOR 6M </t>
  </si>
  <si>
    <r>
      <rPr>
        <b/>
        <sz val="8.5"/>
        <rFont val="Times New Roman"/>
        <family val="1"/>
        <charset val="238"/>
      </rPr>
      <t>BS 1239/2012/13/200064/JST</t>
    </r>
    <r>
      <rPr>
        <sz val="8.5"/>
        <rFont val="Times New Roman"/>
        <family val="1"/>
        <charset val="238"/>
      </rPr>
      <t xml:space="preserve"> na spłatę wcześniej zaciągnietych zobowiązań</t>
    </r>
  </si>
  <si>
    <r>
      <rPr>
        <b/>
        <sz val="8.5"/>
        <rFont val="Times New Roman"/>
        <family val="1"/>
        <charset val="238"/>
      </rPr>
      <t>BS 848/2012/13/200064/JST</t>
    </r>
    <r>
      <rPr>
        <sz val="8.5"/>
        <rFont val="Times New Roman"/>
        <family val="1"/>
        <charset val="238"/>
      </rPr>
      <t xml:space="preserve"> na finansowanie planowanego deficytu z przeznaczeniem na sfinasowanie zadań inwestycyjnych </t>
    </r>
  </si>
  <si>
    <t>WIBOR 3M+1,5%</t>
  </si>
  <si>
    <t>WIBOR 3M+2,0%</t>
  </si>
  <si>
    <t>raty</t>
  </si>
  <si>
    <t>Pozostało do spłaty</t>
  </si>
  <si>
    <t>wykonanie na dzień 30.09.2022</t>
  </si>
  <si>
    <t xml:space="preserve"> PLAN spłat  w 2022 kredyty  i obligacje</t>
  </si>
  <si>
    <t>Data powstania zobowiązania/podpisania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</si>
</sst>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z_ł_-;\-* #,##0.00\ _z_ł_-;_-* &quot;-&quot;??\ _z_ł_-;_-@_-"/>
    <numFmt numFmtId="166" formatCode="#,##0.00_ ;\-#,##0.00\ "/>
    <numFmt numFmtId="170" formatCode="0.0000%"/>
  </numFmts>
  <fonts count="24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16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FF0000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sz val="9"/>
      <color rgb="FF00B05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sz val="7"/>
      <color rgb="FF00B05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Border="1"/>
    <xf numFmtId="165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16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15" fillId="0" borderId="0" xfId="0" applyFont="1"/>
    <xf numFmtId="4" fontId="4" fillId="2" borderId="0" xfId="0" applyNumberFormat="1" applyFont="1" applyFill="1" applyBorder="1" applyAlignment="1">
      <alignment vertical="center"/>
    </xf>
    <xf numFmtId="0" fontId="16" fillId="0" borderId="0" xfId="0" applyFont="1"/>
    <xf numFmtId="0" fontId="1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70" fontId="16" fillId="0" borderId="0" xfId="0" applyNumberFormat="1" applyFont="1"/>
    <xf numFmtId="170" fontId="15" fillId="0" borderId="0" xfId="0" applyNumberFormat="1" applyFont="1"/>
    <xf numFmtId="4" fontId="0" fillId="0" borderId="0" xfId="0" applyNumberFormat="1"/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17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65" fontId="10" fillId="2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 wrapText="1"/>
    </xf>
    <xf numFmtId="0" fontId="0" fillId="2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view="pageBreakPreview" topLeftCell="D1" zoomScaleNormal="100" zoomScaleSheetLayoutView="100" workbookViewId="0">
      <selection activeCell="E5" sqref="E5"/>
    </sheetView>
  </sheetViews>
  <sheetFormatPr defaultRowHeight="15" x14ac:dyDescent="0.25"/>
  <cols>
    <col min="1" max="1" width="4.5703125" style="42" customWidth="1"/>
    <col min="2" max="2" width="32.28515625" style="42" customWidth="1"/>
    <col min="3" max="3" width="13.140625" style="42" customWidth="1"/>
    <col min="4" max="4" width="7.7109375" style="42" customWidth="1"/>
    <col min="5" max="5" width="11.140625" style="42" customWidth="1"/>
    <col min="6" max="6" width="10.85546875" style="42" customWidth="1"/>
    <col min="7" max="7" width="14.7109375" style="42" customWidth="1"/>
    <col min="8" max="8" width="15.140625" style="44" customWidth="1"/>
    <col min="9" max="9" width="16.42578125" style="44" customWidth="1"/>
    <col min="10" max="10" width="15.140625" style="44" customWidth="1"/>
    <col min="11" max="11" width="12.28515625" style="44" customWidth="1"/>
    <col min="12" max="12" width="8" style="42" customWidth="1"/>
    <col min="13" max="13" width="6" style="42" customWidth="1"/>
    <col min="14" max="14" width="30" customWidth="1"/>
    <col min="15" max="15" width="6.85546875" customWidth="1"/>
    <col min="16" max="16" width="9.85546875" bestFit="1" customWidth="1"/>
    <col min="18" max="18" width="10" bestFit="1" customWidth="1"/>
  </cols>
  <sheetData>
    <row r="1" spans="1:18" s="5" customFormat="1" ht="46.5" customHeight="1" x14ac:dyDescent="0.25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9"/>
      <c r="N1" s="29"/>
    </row>
    <row r="2" spans="1:18" s="5" customFormat="1" ht="15.75" x14ac:dyDescent="0.25">
      <c r="A2" s="2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</row>
    <row r="3" spans="1:18" ht="18" customHeight="1" x14ac:dyDescent="0.25">
      <c r="A3" s="55" t="s">
        <v>14</v>
      </c>
      <c r="B3" s="56" t="s">
        <v>27</v>
      </c>
      <c r="C3" s="56" t="s">
        <v>0</v>
      </c>
      <c r="D3" s="56" t="s">
        <v>1</v>
      </c>
      <c r="E3" s="56" t="s">
        <v>52</v>
      </c>
      <c r="F3" s="58" t="s">
        <v>2</v>
      </c>
      <c r="G3" s="58" t="s">
        <v>41</v>
      </c>
      <c r="H3" s="58" t="s">
        <v>40</v>
      </c>
      <c r="I3" s="58" t="s">
        <v>50</v>
      </c>
      <c r="J3" s="58"/>
      <c r="K3" s="58" t="s">
        <v>49</v>
      </c>
      <c r="L3" s="56"/>
      <c r="M3" s="56" t="s">
        <v>28</v>
      </c>
      <c r="N3" s="57"/>
    </row>
    <row r="4" spans="1:18" ht="39" customHeight="1" x14ac:dyDescent="0.25">
      <c r="A4" s="55"/>
      <c r="B4" s="56"/>
      <c r="C4" s="56"/>
      <c r="D4" s="56"/>
      <c r="E4" s="56"/>
      <c r="F4" s="58"/>
      <c r="G4" s="58"/>
      <c r="H4" s="58"/>
      <c r="I4" s="30" t="s">
        <v>48</v>
      </c>
      <c r="J4" s="30" t="s">
        <v>17</v>
      </c>
      <c r="K4" s="58"/>
      <c r="L4" s="56"/>
      <c r="M4" s="56"/>
      <c r="N4" s="57"/>
    </row>
    <row r="5" spans="1:18" ht="33.75" x14ac:dyDescent="0.25">
      <c r="A5" s="49">
        <v>1</v>
      </c>
      <c r="B5" s="38" t="s">
        <v>30</v>
      </c>
      <c r="C5" s="54">
        <v>4000000</v>
      </c>
      <c r="D5" s="14" t="s">
        <v>3</v>
      </c>
      <c r="E5" s="14" t="s">
        <v>4</v>
      </c>
      <c r="F5" s="14" t="s">
        <v>20</v>
      </c>
      <c r="G5" s="23">
        <v>2580652</v>
      </c>
      <c r="H5" s="23"/>
      <c r="I5" s="23"/>
      <c r="J5" s="23">
        <v>43254.31</v>
      </c>
      <c r="K5" s="23">
        <f>G5-I5</f>
        <v>2580652</v>
      </c>
      <c r="L5" s="28"/>
      <c r="M5" s="28">
        <f>100-M6</f>
        <v>64.516300000000001</v>
      </c>
      <c r="N5" s="19"/>
      <c r="O5" s="12"/>
    </row>
    <row r="6" spans="1:18" ht="33.75" x14ac:dyDescent="0.25">
      <c r="A6" s="49"/>
      <c r="B6" s="38" t="s">
        <v>31</v>
      </c>
      <c r="C6" s="54"/>
      <c r="D6" s="14" t="s">
        <v>3</v>
      </c>
      <c r="E6" s="14" t="s">
        <v>4</v>
      </c>
      <c r="F6" s="14" t="s">
        <v>20</v>
      </c>
      <c r="G6" s="23">
        <v>1419348</v>
      </c>
      <c r="H6" s="24"/>
      <c r="I6" s="24"/>
      <c r="J6" s="24">
        <v>23789.69</v>
      </c>
      <c r="K6" s="23">
        <f t="shared" ref="K6:K18" si="0">G6-I6</f>
        <v>1419348</v>
      </c>
      <c r="L6" s="39" t="s">
        <v>15</v>
      </c>
      <c r="M6" s="39">
        <v>35.483699999999999</v>
      </c>
      <c r="N6" s="19"/>
      <c r="O6" s="16"/>
    </row>
    <row r="7" spans="1:18" ht="33.75" x14ac:dyDescent="0.25">
      <c r="A7" s="49">
        <v>2</v>
      </c>
      <c r="B7" s="38" t="s">
        <v>32</v>
      </c>
      <c r="C7" s="59">
        <v>9200000</v>
      </c>
      <c r="D7" s="14" t="s">
        <v>5</v>
      </c>
      <c r="E7" s="14" t="s">
        <v>6</v>
      </c>
      <c r="F7" s="14" t="s">
        <v>21</v>
      </c>
      <c r="G7" s="23">
        <v>7140000</v>
      </c>
      <c r="H7" s="23"/>
      <c r="I7" s="23"/>
      <c r="J7" s="23">
        <v>125430.27</v>
      </c>
      <c r="K7" s="23">
        <f t="shared" si="0"/>
        <v>7140000</v>
      </c>
      <c r="L7" s="40"/>
      <c r="M7" s="40"/>
      <c r="N7" s="19"/>
      <c r="O7" s="10"/>
    </row>
    <row r="8" spans="1:18" ht="33.75" x14ac:dyDescent="0.25">
      <c r="A8" s="49"/>
      <c r="B8" s="38" t="s">
        <v>33</v>
      </c>
      <c r="C8" s="59"/>
      <c r="D8" s="14" t="s">
        <v>5</v>
      </c>
      <c r="E8" s="14" t="s">
        <v>6</v>
      </c>
      <c r="F8" s="22">
        <v>48177</v>
      </c>
      <c r="G8" s="23">
        <v>2060000</v>
      </c>
      <c r="H8" s="24"/>
      <c r="I8" s="24"/>
      <c r="J8" s="24">
        <v>36949.730000000003</v>
      </c>
      <c r="K8" s="23">
        <f t="shared" si="0"/>
        <v>2060000</v>
      </c>
      <c r="L8" s="39" t="s">
        <v>15</v>
      </c>
      <c r="M8" s="39">
        <v>22.755099999999999</v>
      </c>
      <c r="N8" s="19"/>
      <c r="O8" s="17"/>
      <c r="P8" s="18"/>
    </row>
    <row r="9" spans="1:18" ht="33.75" x14ac:dyDescent="0.25">
      <c r="A9" s="49">
        <v>3</v>
      </c>
      <c r="B9" s="38" t="s">
        <v>42</v>
      </c>
      <c r="C9" s="54">
        <v>12999000</v>
      </c>
      <c r="D9" s="14" t="s">
        <v>43</v>
      </c>
      <c r="E9" s="22">
        <v>44546</v>
      </c>
      <c r="F9" s="22">
        <v>47263</v>
      </c>
      <c r="G9" s="23">
        <v>2178436.5</v>
      </c>
      <c r="H9" s="24">
        <v>647461.5</v>
      </c>
      <c r="I9" s="24">
        <v>647461.5</v>
      </c>
      <c r="J9" s="24">
        <v>12593.58</v>
      </c>
      <c r="K9" s="23">
        <f t="shared" si="0"/>
        <v>1530975</v>
      </c>
      <c r="L9" s="39" t="s">
        <v>15</v>
      </c>
      <c r="M9" s="39"/>
      <c r="N9" s="19"/>
      <c r="O9" s="10"/>
    </row>
    <row r="10" spans="1:18" ht="33.75" x14ac:dyDescent="0.25">
      <c r="A10" s="49"/>
      <c r="B10" s="38" t="s">
        <v>42</v>
      </c>
      <c r="C10" s="54"/>
      <c r="D10" s="14" t="s">
        <v>43</v>
      </c>
      <c r="E10" s="22">
        <v>44546</v>
      </c>
      <c r="F10" s="22">
        <v>47263</v>
      </c>
      <c r="G10" s="23">
        <v>10820563.5</v>
      </c>
      <c r="H10" s="23">
        <v>266538.5</v>
      </c>
      <c r="I10" s="23">
        <v>266538.5</v>
      </c>
      <c r="J10" s="23">
        <v>177649.56</v>
      </c>
      <c r="K10" s="23">
        <f t="shared" si="0"/>
        <v>10554025</v>
      </c>
      <c r="L10" s="40"/>
      <c r="M10" s="40"/>
      <c r="N10" s="19"/>
      <c r="O10" s="10"/>
    </row>
    <row r="11" spans="1:18" ht="45" x14ac:dyDescent="0.25">
      <c r="A11" s="1">
        <v>4</v>
      </c>
      <c r="B11" s="38" t="s">
        <v>45</v>
      </c>
      <c r="C11" s="31">
        <v>1382051</v>
      </c>
      <c r="D11" s="14" t="s">
        <v>46</v>
      </c>
      <c r="E11" s="22">
        <v>41150</v>
      </c>
      <c r="F11" s="22">
        <v>44925</v>
      </c>
      <c r="G11" s="23">
        <v>500000</v>
      </c>
      <c r="H11" s="24">
        <v>500000</v>
      </c>
      <c r="I11" s="24">
        <v>500000</v>
      </c>
      <c r="J11" s="24">
        <f>1686.36+1486.02+247.68+2186.98+2576.71+3206.16+3324.67+3630.81+3613.84+1769.18+353.83</f>
        <v>24082.240000000002</v>
      </c>
      <c r="K11" s="23">
        <f t="shared" si="0"/>
        <v>0</v>
      </c>
      <c r="L11" s="39" t="s">
        <v>15</v>
      </c>
      <c r="M11" s="39">
        <v>100</v>
      </c>
      <c r="N11" s="19"/>
      <c r="O11" s="10"/>
    </row>
    <row r="12" spans="1:18" ht="22.5" x14ac:dyDescent="0.25">
      <c r="A12" s="1">
        <v>5</v>
      </c>
      <c r="B12" s="38" t="s">
        <v>44</v>
      </c>
      <c r="C12" s="31">
        <v>1078590</v>
      </c>
      <c r="D12" s="14" t="s">
        <v>47</v>
      </c>
      <c r="E12" s="22">
        <v>41257</v>
      </c>
      <c r="F12" s="22">
        <v>45291</v>
      </c>
      <c r="G12" s="23">
        <v>287154</v>
      </c>
      <c r="H12" s="23">
        <v>140000</v>
      </c>
      <c r="I12" s="23">
        <f>35000+35000+35000</f>
        <v>105000</v>
      </c>
      <c r="J12" s="23">
        <f>1107.24+1086.57+19.25+1377.95+1345.48+1723.97+46.77+1747.33+1685.59+1661.74+1599.78</f>
        <v>13401.670000000002</v>
      </c>
      <c r="K12" s="23">
        <f t="shared" si="0"/>
        <v>182154</v>
      </c>
      <c r="L12" s="40"/>
      <c r="M12" s="40"/>
      <c r="N12" s="19"/>
      <c r="O12" s="10"/>
    </row>
    <row r="13" spans="1:18" ht="17.45" customHeight="1" x14ac:dyDescent="0.25">
      <c r="A13" s="49">
        <v>6</v>
      </c>
      <c r="B13" s="50" t="s">
        <v>34</v>
      </c>
      <c r="C13" s="51">
        <v>1762600</v>
      </c>
      <c r="D13" s="52" t="s">
        <v>25</v>
      </c>
      <c r="E13" s="52" t="s">
        <v>26</v>
      </c>
      <c r="F13" s="53" t="s">
        <v>18</v>
      </c>
      <c r="G13" s="23">
        <v>920311</v>
      </c>
      <c r="H13" s="32">
        <v>60000</v>
      </c>
      <c r="I13" s="32">
        <f>15000+15000+15000</f>
        <v>45000</v>
      </c>
      <c r="J13" s="32">
        <f>3247.3+3202.35+3842.32+4046.04+4994.8+5292.09+5891.23+6487.93+5987.8</f>
        <v>42991.86</v>
      </c>
      <c r="K13" s="23">
        <f t="shared" si="0"/>
        <v>875311</v>
      </c>
      <c r="L13" s="41" t="s">
        <v>29</v>
      </c>
      <c r="M13" s="41">
        <v>55.62</v>
      </c>
      <c r="N13" s="20"/>
      <c r="O13" s="10"/>
    </row>
    <row r="14" spans="1:18" ht="18" customHeight="1" x14ac:dyDescent="0.25">
      <c r="A14" s="49"/>
      <c r="B14" s="50"/>
      <c r="C14" s="51"/>
      <c r="D14" s="52"/>
      <c r="E14" s="52"/>
      <c r="F14" s="53"/>
      <c r="G14" s="23">
        <v>419689</v>
      </c>
      <c r="H14" s="23"/>
      <c r="I14" s="23"/>
      <c r="J14" s="23">
        <f>2591.06+2555.2+3065.84+3228.39+3985.43+4222.64+4700.75+5176.81+4777.75</f>
        <v>34303.870000000003</v>
      </c>
      <c r="K14" s="23">
        <f t="shared" si="0"/>
        <v>419689</v>
      </c>
      <c r="L14" s="40"/>
      <c r="M14" s="40">
        <v>25.65</v>
      </c>
      <c r="N14" s="20"/>
      <c r="O14" s="10"/>
    </row>
    <row r="15" spans="1:18" ht="33.75" x14ac:dyDescent="0.25">
      <c r="A15" s="1">
        <v>7</v>
      </c>
      <c r="B15" s="38" t="s">
        <v>35</v>
      </c>
      <c r="C15" s="3">
        <v>3862264</v>
      </c>
      <c r="D15" s="14" t="s">
        <v>8</v>
      </c>
      <c r="E15" s="14" t="s">
        <v>9</v>
      </c>
      <c r="F15" s="14" t="s">
        <v>22</v>
      </c>
      <c r="G15" s="23">
        <v>2450000</v>
      </c>
      <c r="H15" s="23">
        <v>1100000</v>
      </c>
      <c r="I15" s="23">
        <v>1100000</v>
      </c>
      <c r="J15" s="23">
        <f>7053.99+8052.78+8175.62+10362.49+12283.56+15356.47+12368.22+9608.3+9562.44</f>
        <v>92823.87</v>
      </c>
      <c r="K15" s="23">
        <f t="shared" si="0"/>
        <v>1350000</v>
      </c>
      <c r="L15" s="40"/>
      <c r="M15" s="40"/>
      <c r="N15" s="19"/>
      <c r="O15" s="10"/>
      <c r="R15" s="18"/>
    </row>
    <row r="16" spans="1:18" ht="22.5" x14ac:dyDescent="0.25">
      <c r="A16" s="1">
        <v>8</v>
      </c>
      <c r="B16" s="38" t="s">
        <v>36</v>
      </c>
      <c r="C16" s="3">
        <v>1726181</v>
      </c>
      <c r="D16" s="14" t="s">
        <v>7</v>
      </c>
      <c r="E16" s="14" t="s">
        <v>19</v>
      </c>
      <c r="F16" s="14" t="s">
        <v>16</v>
      </c>
      <c r="G16" s="23">
        <v>1426181</v>
      </c>
      <c r="H16" s="23">
        <v>400000</v>
      </c>
      <c r="I16" s="23">
        <f>100000+100000+100000</f>
        <v>300000</v>
      </c>
      <c r="J16" s="23">
        <f>4917.78+4901.37+6020.05+6518.27+8042.11+8414.89+8820.78+8987.4+8919.21</f>
        <v>65541.86</v>
      </c>
      <c r="K16" s="23">
        <f t="shared" si="0"/>
        <v>1126181</v>
      </c>
      <c r="L16" s="40"/>
      <c r="M16" s="40"/>
      <c r="N16" s="19"/>
      <c r="O16" s="13"/>
    </row>
    <row r="17" spans="1:15" ht="45" x14ac:dyDescent="0.25">
      <c r="A17" s="1">
        <v>9</v>
      </c>
      <c r="B17" s="38" t="s">
        <v>37</v>
      </c>
      <c r="C17" s="3">
        <v>2838521.41</v>
      </c>
      <c r="D17" s="15" t="s">
        <v>10</v>
      </c>
      <c r="E17" s="14" t="s">
        <v>11</v>
      </c>
      <c r="F17" s="14" t="s">
        <v>12</v>
      </c>
      <c r="G17" s="23">
        <v>439653.95</v>
      </c>
      <c r="H17" s="23">
        <v>219826.84</v>
      </c>
      <c r="I17" s="23">
        <f>54956.71+54956.71+54956.71</f>
        <v>164870.13</v>
      </c>
      <c r="J17" s="23">
        <f>1292.88+1214.52+1096.99+1801.4+1632.4+1686.81+2249.67+2162.8+2162.8</f>
        <v>15300.27</v>
      </c>
      <c r="K17" s="23">
        <f t="shared" si="0"/>
        <v>274783.82</v>
      </c>
      <c r="L17" s="40"/>
      <c r="M17" s="40"/>
      <c r="N17" s="19"/>
      <c r="O17" s="10"/>
    </row>
    <row r="18" spans="1:15" ht="33.75" x14ac:dyDescent="0.25">
      <c r="A18" s="1">
        <v>10</v>
      </c>
      <c r="B18" s="38" t="s">
        <v>38</v>
      </c>
      <c r="C18" s="3">
        <v>2500000</v>
      </c>
      <c r="D18" s="15" t="s">
        <v>39</v>
      </c>
      <c r="E18" s="22">
        <v>44344</v>
      </c>
      <c r="F18" s="22">
        <v>48548</v>
      </c>
      <c r="G18" s="23">
        <v>2500000</v>
      </c>
      <c r="H18" s="24">
        <v>50000</v>
      </c>
      <c r="I18" s="24">
        <f>12500+12500+12500</f>
        <v>37500</v>
      </c>
      <c r="J18" s="24">
        <f>7813.7+7863.01+9745.89+11449.32+13985.88+15006.78+17005.62+17257.87+17230.07</f>
        <v>117358.13999999998</v>
      </c>
      <c r="K18" s="23">
        <f t="shared" si="0"/>
        <v>2462500</v>
      </c>
      <c r="L18" s="39" t="s">
        <v>15</v>
      </c>
      <c r="M18" s="39">
        <v>100</v>
      </c>
      <c r="N18" s="19"/>
      <c r="O18" s="10"/>
    </row>
    <row r="19" spans="1:15" ht="24.75" customHeight="1" x14ac:dyDescent="0.25">
      <c r="A19" s="4"/>
      <c r="B19" s="46" t="s">
        <v>13</v>
      </c>
      <c r="C19" s="33">
        <f>SUM(C5:C18)</f>
        <v>41349207.409999996</v>
      </c>
      <c r="D19" s="34"/>
      <c r="E19" s="34"/>
      <c r="F19" s="35"/>
      <c r="G19" s="36">
        <f>SUM(G5:G18)</f>
        <v>35141988.950000003</v>
      </c>
      <c r="H19" s="36">
        <f>SUM(H5:H18)</f>
        <v>3383826.84</v>
      </c>
      <c r="I19" s="36">
        <f>SUM(I5:I18)</f>
        <v>3166370.13</v>
      </c>
      <c r="J19" s="36">
        <f>SUM(J5:J18)</f>
        <v>825470.92</v>
      </c>
      <c r="K19" s="47">
        <f>G19-I19</f>
        <v>31975618.820000004</v>
      </c>
      <c r="L19" s="37"/>
      <c r="M19" s="37"/>
      <c r="N19" s="21"/>
      <c r="O19" s="10"/>
    </row>
    <row r="20" spans="1:15" s="5" customFormat="1" x14ac:dyDescent="0.25">
      <c r="A20" s="27"/>
      <c r="B20" s="7"/>
      <c r="C20" s="6"/>
      <c r="D20" s="7"/>
      <c r="E20" s="7"/>
      <c r="F20" s="8"/>
      <c r="G20" s="9"/>
      <c r="H20" s="11"/>
      <c r="I20" s="11"/>
      <c r="J20" s="11"/>
      <c r="K20" s="11"/>
      <c r="L20" s="7"/>
      <c r="M20" s="7"/>
      <c r="N20" s="2"/>
    </row>
    <row r="21" spans="1:15" x14ac:dyDescent="0.25">
      <c r="B21" s="43" t="s">
        <v>23</v>
      </c>
      <c r="N21" s="18"/>
    </row>
    <row r="22" spans="1:15" x14ac:dyDescent="0.25">
      <c r="B22" s="45" t="s">
        <v>24</v>
      </c>
      <c r="N22" s="18"/>
    </row>
  </sheetData>
  <mergeCells count="26">
    <mergeCell ref="A5:A6"/>
    <mergeCell ref="A7:A8"/>
    <mergeCell ref="C7:C8"/>
    <mergeCell ref="C5:C6"/>
    <mergeCell ref="C3:C4"/>
    <mergeCell ref="D3:D4"/>
    <mergeCell ref="B3:B4"/>
    <mergeCell ref="L3:L4"/>
    <mergeCell ref="N3:N4"/>
    <mergeCell ref="H3:H4"/>
    <mergeCell ref="M3:M4"/>
    <mergeCell ref="G3:G4"/>
    <mergeCell ref="I3:J3"/>
    <mergeCell ref="K3:K4"/>
    <mergeCell ref="F3:F4"/>
    <mergeCell ref="E3:E4"/>
    <mergeCell ref="A1:L1"/>
    <mergeCell ref="A9:A10"/>
    <mergeCell ref="B13:B14"/>
    <mergeCell ref="C13:C14"/>
    <mergeCell ref="D13:D14"/>
    <mergeCell ref="E13:E14"/>
    <mergeCell ref="F13:F14"/>
    <mergeCell ref="A13:A14"/>
    <mergeCell ref="C9:C10"/>
    <mergeCell ref="A3:A4"/>
  </mergeCells>
  <pageMargins left="0.31496062992125984" right="0.31496062992125984" top="0.55118110236220474" bottom="0.55118110236220474" header="0.31496062992125984" footer="0.31496062992125984"/>
  <pageSetup paperSize="9" scale="84" fitToHeight="0" orientation="landscape" r:id="rId1"/>
  <rowBreaks count="1" manualBreakCount="1">
    <brk id="19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Ziutka_A</dc:creator>
  <cp:lastModifiedBy>Andrzej Chojnacki</cp:lastModifiedBy>
  <cp:lastPrinted>2022-10-12T10:51:03Z</cp:lastPrinted>
  <dcterms:created xsi:type="dcterms:W3CDTF">2015-10-19T07:34:19Z</dcterms:created>
  <dcterms:modified xsi:type="dcterms:W3CDTF">2022-10-13T07:45:14Z</dcterms:modified>
</cp:coreProperties>
</file>