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576" windowHeight="12252"/>
  </bookViews>
  <sheets>
    <sheet name="I zm.Inwestycje 2018 (3)" sheetId="9" r:id="rId1"/>
    <sheet name="Inwestycje 2018 (2)" sheetId="7" r:id="rId2"/>
    <sheet name="Arkusz3" sheetId="4" r:id="rId3"/>
    <sheet name="Arkusz1 (2)" sheetId="8" r:id="rId4"/>
    <sheet name="Arkusz2" sheetId="3" r:id="rId5"/>
    <sheet name="Arkusz1" sheetId="2" r:id="rId6"/>
    <sheet name="Arkusz4" sheetId="6" r:id="rId7"/>
  </sheets>
  <definedNames>
    <definedName name="_xlnm.Print_Area" localSheetId="3">'Arkusz1 (2)'!$A$1:$Q$74</definedName>
    <definedName name="_xlnm.Print_Area" localSheetId="0">'I zm.Inwestycje 2018 (3)'!$A$1:$H$51</definedName>
    <definedName name="_xlnm.Print_Area" localSheetId="1">'Inwestycje 2018 (2)'!$A$1:$H$76</definedName>
    <definedName name="_xlnm.Print_Titles" localSheetId="0">'I zm.Inwestycje 2018 (3)'!$6:$6</definedName>
    <definedName name="_xlnm.Print_Titles" localSheetId="1">'Inwestycje 2018 (2)'!$6:$6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9" l="1"/>
  <c r="H50" i="9"/>
  <c r="H51" i="9"/>
  <c r="H57" i="9"/>
  <c r="H56" i="9"/>
  <c r="H55" i="9"/>
  <c r="H54" i="9"/>
  <c r="H52" i="9"/>
  <c r="H9" i="9"/>
  <c r="H65" i="7" l="1"/>
  <c r="H38" i="7"/>
  <c r="H37" i="7"/>
  <c r="H34" i="7"/>
  <c r="H53" i="9" l="1"/>
  <c r="I26" i="9"/>
  <c r="H26" i="9" l="1"/>
  <c r="H27" i="9" s="1"/>
  <c r="I44" i="9" l="1"/>
  <c r="I37" i="9"/>
  <c r="I36" i="9"/>
  <c r="I31" i="9"/>
  <c r="I29" i="9"/>
  <c r="I28" i="9"/>
  <c r="I22" i="9"/>
  <c r="I8" i="9"/>
  <c r="I7" i="9"/>
  <c r="H58" i="9" l="1"/>
  <c r="H60" i="9"/>
  <c r="H49" i="9"/>
  <c r="H40" i="9"/>
  <c r="H35" i="9"/>
  <c r="I35" i="9" s="1"/>
  <c r="H23" i="9"/>
  <c r="H20" i="9"/>
  <c r="I20" i="9" s="1"/>
  <c r="H17" i="9"/>
  <c r="H13" i="9"/>
  <c r="I13" i="9" s="1"/>
  <c r="H45" i="9" l="1"/>
  <c r="I17" i="9"/>
  <c r="I40" i="9"/>
  <c r="I49" i="9"/>
  <c r="G55" i="9"/>
  <c r="G68" i="7"/>
  <c r="I58" i="9" l="1"/>
  <c r="I59" i="9"/>
  <c r="I70" i="7"/>
  <c r="H69" i="7"/>
  <c r="H68" i="7"/>
  <c r="I69" i="7" s="1"/>
  <c r="H67" i="7"/>
  <c r="H73" i="7"/>
  <c r="H71" i="7"/>
  <c r="H70" i="7"/>
  <c r="H66" i="7"/>
  <c r="H61" i="9" l="1"/>
  <c r="H53" i="7"/>
  <c r="H46" i="7"/>
  <c r="H62" i="7"/>
  <c r="H64" i="7" s="1"/>
  <c r="H32" i="7"/>
  <c r="H29" i="7"/>
  <c r="H18" i="7"/>
  <c r="H26" i="7"/>
  <c r="H22" i="7"/>
  <c r="H10" i="7"/>
  <c r="H14" i="7" s="1"/>
  <c r="H58" i="7" l="1"/>
  <c r="H27" i="7"/>
  <c r="I71" i="8" l="1"/>
  <c r="O71" i="8" s="1"/>
  <c r="H71" i="8"/>
  <c r="G71" i="8"/>
  <c r="G72" i="8" s="1"/>
  <c r="G68" i="8"/>
  <c r="Q68" i="8" s="1"/>
  <c r="O67" i="8"/>
  <c r="I66" i="8"/>
  <c r="O65" i="8"/>
  <c r="I65" i="8"/>
  <c r="O64" i="8"/>
  <c r="I63" i="8"/>
  <c r="O63" i="8" s="1"/>
  <c r="P62" i="8"/>
  <c r="O62" i="8"/>
  <c r="J62" i="8"/>
  <c r="P61" i="8"/>
  <c r="O61" i="8"/>
  <c r="J61" i="8"/>
  <c r="I60" i="8"/>
  <c r="O60" i="8" s="1"/>
  <c r="H60" i="8"/>
  <c r="G60" i="8"/>
  <c r="M58" i="8"/>
  <c r="L58" i="8"/>
  <c r="P57" i="8"/>
  <c r="J57" i="8"/>
  <c r="P56" i="8"/>
  <c r="O56" i="8"/>
  <c r="J56" i="8"/>
  <c r="P55" i="8"/>
  <c r="O55" i="8"/>
  <c r="J55" i="8"/>
  <c r="I55" i="8"/>
  <c r="P54" i="8"/>
  <c r="O54" i="8"/>
  <c r="J54" i="8"/>
  <c r="H53" i="8"/>
  <c r="H68" i="8" s="1"/>
  <c r="G53" i="8"/>
  <c r="I52" i="8"/>
  <c r="Q53" i="8" s="1"/>
  <c r="H51" i="8"/>
  <c r="L50" i="8"/>
  <c r="K50" i="8"/>
  <c r="H50" i="8"/>
  <c r="P49" i="8"/>
  <c r="J49" i="8"/>
  <c r="H49" i="8"/>
  <c r="P48" i="8"/>
  <c r="O48" i="8"/>
  <c r="J48" i="8"/>
  <c r="P47" i="8"/>
  <c r="O47" i="8"/>
  <c r="J47" i="8"/>
  <c r="P46" i="8"/>
  <c r="O46" i="8"/>
  <c r="J46" i="8"/>
  <c r="P45" i="8"/>
  <c r="O45" i="8"/>
  <c r="J45" i="8"/>
  <c r="P44" i="8"/>
  <c r="O44" i="8"/>
  <c r="J44" i="8"/>
  <c r="J68" i="8" s="1"/>
  <c r="O43" i="8"/>
  <c r="P42" i="8"/>
  <c r="O42" i="8"/>
  <c r="J42" i="8"/>
  <c r="I42" i="8"/>
  <c r="O41" i="8"/>
  <c r="J41" i="8"/>
  <c r="P40" i="8"/>
  <c r="P72" i="8" s="1"/>
  <c r="O40" i="8"/>
  <c r="J40" i="8"/>
  <c r="O39" i="8"/>
  <c r="J39" i="8"/>
  <c r="I39" i="8"/>
  <c r="O38" i="8"/>
  <c r="O37" i="8"/>
  <c r="O36" i="8"/>
  <c r="I35" i="8"/>
  <c r="O35" i="8" s="1"/>
  <c r="H35" i="8"/>
  <c r="G35" i="8"/>
  <c r="I33" i="8"/>
  <c r="O33" i="8" s="1"/>
  <c r="H33" i="8"/>
  <c r="G33" i="8"/>
  <c r="I31" i="8"/>
  <c r="O31" i="8" s="1"/>
  <c r="H31" i="8"/>
  <c r="G31" i="8"/>
  <c r="I29" i="8"/>
  <c r="O29" i="8" s="1"/>
  <c r="H29" i="8"/>
  <c r="G29" i="8"/>
  <c r="I27" i="8"/>
  <c r="O27" i="8" s="1"/>
  <c r="H27" i="8"/>
  <c r="G27" i="8"/>
  <c r="H25" i="8"/>
  <c r="G25" i="8"/>
  <c r="N24" i="8"/>
  <c r="N25" i="8" s="1"/>
  <c r="I23" i="8"/>
  <c r="J22" i="8" s="1"/>
  <c r="J25" i="8" s="1"/>
  <c r="I21" i="8"/>
  <c r="O21" i="8" s="1"/>
  <c r="H21" i="8"/>
  <c r="G21" i="8"/>
  <c r="L19" i="8"/>
  <c r="H19" i="8"/>
  <c r="G19" i="8"/>
  <c r="R19" i="8" s="1"/>
  <c r="O18" i="8"/>
  <c r="M16" i="8"/>
  <c r="M19" i="8" s="1"/>
  <c r="L16" i="8"/>
  <c r="I15" i="8"/>
  <c r="O15" i="8" s="1"/>
  <c r="O14" i="8"/>
  <c r="J14" i="8"/>
  <c r="O13" i="8"/>
  <c r="J13" i="8"/>
  <c r="I13" i="8"/>
  <c r="O12" i="8"/>
  <c r="J12" i="8"/>
  <c r="O11" i="8"/>
  <c r="I11" i="8"/>
  <c r="J11" i="8" s="1"/>
  <c r="O10" i="8"/>
  <c r="J10" i="8"/>
  <c r="O9" i="8"/>
  <c r="J9" i="8"/>
  <c r="O8" i="8"/>
  <c r="J8" i="8"/>
  <c r="I8" i="8"/>
  <c r="O7" i="8"/>
  <c r="J7" i="8"/>
  <c r="Q6" i="8"/>
  <c r="I6" i="8"/>
  <c r="O6" i="8" s="1"/>
  <c r="H72" i="8" l="1"/>
  <c r="I19" i="8"/>
  <c r="I25" i="8"/>
  <c r="O25" i="8" s="1"/>
  <c r="J15" i="8"/>
  <c r="Q19" i="8"/>
  <c r="I53" i="8"/>
  <c r="O53" i="8" s="1"/>
  <c r="O68" i="8" s="1"/>
  <c r="J6" i="8"/>
  <c r="O66" i="8"/>
  <c r="J19" i="8" l="1"/>
  <c r="O19" i="8" s="1"/>
  <c r="O72" i="8" s="1"/>
  <c r="I68" i="8"/>
  <c r="I72" i="8" s="1"/>
  <c r="P74" i="8" s="1"/>
  <c r="H74" i="7" l="1"/>
  <c r="E14" i="6"/>
  <c r="E15" i="6" s="1"/>
  <c r="D7" i="3" l="1"/>
  <c r="C21" i="2" l="1"/>
  <c r="B15" i="2"/>
  <c r="C16" i="2"/>
  <c r="C14" i="2"/>
  <c r="C13" i="2"/>
  <c r="C3" i="2"/>
  <c r="C4" i="2"/>
  <c r="C5" i="2"/>
  <c r="C6" i="2"/>
  <c r="C8" i="2"/>
  <c r="C9" i="2"/>
  <c r="C2" i="2"/>
  <c r="D2" i="2" l="1"/>
  <c r="C15" i="2"/>
  <c r="C17" i="2" s="1"/>
  <c r="C23" i="2" s="1"/>
  <c r="C7" i="2"/>
  <c r="D6" i="2" s="1"/>
  <c r="C10" i="2" l="1"/>
</calcChain>
</file>

<file path=xl/sharedStrings.xml><?xml version="1.0" encoding="utf-8"?>
<sst xmlns="http://schemas.openxmlformats.org/spreadsheetml/2006/main" count="311" uniqueCount="161">
  <si>
    <t>L.p.</t>
  </si>
  <si>
    <t>Dział</t>
  </si>
  <si>
    <t>Rozdział</t>
  </si>
  <si>
    <t>§</t>
  </si>
  <si>
    <t>Zadanie</t>
  </si>
  <si>
    <t>Ogółem</t>
  </si>
  <si>
    <t>Przebudowa i remont dróg ul. Leśna w Karlinie</t>
  </si>
  <si>
    <t>Mała infrastruktura rekreacyjna i turystyczna na terenie gminy Karlino</t>
  </si>
  <si>
    <t xml:space="preserve"> </t>
  </si>
  <si>
    <t>Modernizacja energetyczna wielorodzinnych budynków mieszkalnych w gm. Karlino</t>
  </si>
  <si>
    <t>Wniesienie udziałów do Spółki KTBS</t>
  </si>
  <si>
    <t>Dotacje na przydomowe oczyszczalnie</t>
  </si>
  <si>
    <t>Wpłata do ZMiGDP  na realizacje projektu pn. „Poprawa jakości środowiska w miastach na terenie ZMiGDP - rewitalizacja parków</t>
  </si>
  <si>
    <t>łazienka 1</t>
  </si>
  <si>
    <t>łazienka 2</t>
  </si>
  <si>
    <t>łazienka 3</t>
  </si>
  <si>
    <t>łazienka 4</t>
  </si>
  <si>
    <t>okno</t>
  </si>
  <si>
    <t>sala lekcyjna 1 szt</t>
  </si>
  <si>
    <t>sala lekcyjna 15 szt.</t>
  </si>
  <si>
    <t>gabinet dyrektora i sekretariat</t>
  </si>
  <si>
    <t>sala lekcyjna 2 szt.</t>
  </si>
  <si>
    <t>projekt zagospodarowania</t>
  </si>
  <si>
    <t>wniosek do RPO</t>
  </si>
  <si>
    <t>Budowa budynku z mieszkaniami socjalnymi w gm. Karlino</t>
  </si>
  <si>
    <t xml:space="preserve">Podwyższenie kapitału zakładowego
BIO-ENERGIA Sp. z o.o. </t>
  </si>
  <si>
    <t>Zakup działki nr 34/4 obr.003 w drodze licytacji komorniczej (Zalex) i działek niezabudowanych (23 szt.) powstałych w wyniku podziałów geodezyjnych wspólnot mieszkaniowych na terenie rewitalizacji</t>
  </si>
  <si>
    <t xml:space="preserve"> Homanit - 450.000  
BGK - 2.129.974</t>
  </si>
  <si>
    <t xml:space="preserve">Wpłata do ZMiGDP na realizację projektu pn. Budowa Punktu Selektywnego Zbierania Odpadów Komunalnych na terenie ZMiGDP. </t>
  </si>
  <si>
    <t>razem 600</t>
  </si>
  <si>
    <t>razem 700</t>
  </si>
  <si>
    <t>razem 750</t>
  </si>
  <si>
    <t>razem 900</t>
  </si>
  <si>
    <r>
      <t xml:space="preserve">Fundusz sołecki </t>
    </r>
    <r>
      <rPr>
        <b/>
        <sz val="10"/>
        <rFont val="Century"/>
        <family val="1"/>
        <charset val="238"/>
      </rPr>
      <t xml:space="preserve"> Kowańcz </t>
    </r>
    <r>
      <rPr>
        <sz val="10"/>
        <rFont val="Century"/>
        <family val="1"/>
        <charset val="238"/>
      </rPr>
      <t>– zagospodarowanie terenu przy stawie</t>
    </r>
  </si>
  <si>
    <t>Udziały w Spółce Regionalne Wodociągi i Kanalizacja w Białogardzie</t>
  </si>
  <si>
    <r>
      <t>Fundusz sołecki</t>
    </r>
    <r>
      <rPr>
        <b/>
        <sz val="10"/>
        <rFont val="Century"/>
        <family val="1"/>
        <charset val="238"/>
      </rPr>
      <t xml:space="preserve">  Mierzyn</t>
    </r>
    <r>
      <rPr>
        <sz val="10"/>
        <rFont val="Century"/>
        <family val="1"/>
        <charset val="238"/>
      </rPr>
      <t xml:space="preserve">  - zagospodarowanie terenu przy świetlicy: wymiana ogrodzenia, utwardzenie terenu</t>
    </r>
  </si>
  <si>
    <t>9</t>
  </si>
  <si>
    <t>razem 921</t>
  </si>
  <si>
    <t>załącznik nr 3</t>
  </si>
  <si>
    <t>Planowane kwoty wydatków mąjatkowych budżetu Gminy Karlino na poszczególne programy, projekty i zadania 
w roku 2016</t>
  </si>
  <si>
    <t>l.p.</t>
  </si>
  <si>
    <t>Paragraf</t>
  </si>
  <si>
    <t>4P</t>
  </si>
  <si>
    <t>Przed Zmianą</t>
  </si>
  <si>
    <t>Wartość</t>
  </si>
  <si>
    <t>Po Zmianie</t>
  </si>
  <si>
    <t>Przebudowa i remont dróg wraz z infrastrukturą techniczną w Karlinie ( ul. Krótka, Bogusława X, Okrzei)</t>
  </si>
  <si>
    <t>Budowa i montaż progów zwalniających przy placu zabaw w Krukowie</t>
  </si>
  <si>
    <t>Budowa i zagospodarowanie ścieżek rowerowych w ramach projektu Zachodniopomorski Krajobraz Rzeczny</t>
  </si>
  <si>
    <t>ZMiGDP Budowa i zagospodarowanie ścieżek rowerowych na terenie Dorzecza Parsęty</t>
  </si>
  <si>
    <t>Poprawa bezpieczeństwa ruchu drogowego w ciągu ruchu drogi woj. nr 163 na terenie gm.Karlino: Brzeźno, Pczernino-Syrkowice</t>
  </si>
  <si>
    <t>Budowa drogi wewnętrznej w strefie KSSSE w Krzywopłotach</t>
  </si>
  <si>
    <t>Przebudowa i remont dróg wraz z infrastrukturą techniczną Domacyno</t>
  </si>
  <si>
    <t>Budowa i montaż progów zwalniających przy Szkole Podstawowej w Karścinie</t>
  </si>
  <si>
    <t>Przebudowa i remont dróg wraz z infrastrukturą techniczną w m. Kowańcz gm.Karlino</t>
  </si>
  <si>
    <t>Przebudowa i remont dróg wraz z budową kanalizacji deszczowej i innej infrastruktury technicznej przy ul. Moniuszki  (osiedle Biedronka) w Karlinie</t>
  </si>
  <si>
    <t xml:space="preserve">WFOś </t>
  </si>
  <si>
    <t>razem poz. 10</t>
  </si>
  <si>
    <t>Dział: 600</t>
  </si>
  <si>
    <t>Opracowanie koncepcji na budowę sieci miejsc postojowych dla samochodów campimgowych na terenie Dorzecza Parsęty</t>
  </si>
  <si>
    <t>Dział: 630</t>
  </si>
  <si>
    <t>Kompleksowe zagospodarowanie kwartałów ulic w rewitalizowanej części miasta Karlino I,II,III etap</t>
  </si>
  <si>
    <t>Wniesienie udziałów do Spólki KTBS</t>
  </si>
  <si>
    <t>Dział: 700</t>
  </si>
  <si>
    <t>Utwardzenie alejek na cmentarzu komunalnym w Karlinie</t>
  </si>
  <si>
    <t>Dział: 710</t>
  </si>
  <si>
    <t>Przeciwdziałanie wykluczeniu cyfrowemu na terenie gmin zrzeszonych w Związku Miast i Gmin Dorzecza Parsęty</t>
  </si>
  <si>
    <t>Dział: 750</t>
  </si>
  <si>
    <t>Straż Graniczna - wpłata na  fundusz celowy (zakup przyczepy do przewozu psów służbowych)</t>
  </si>
  <si>
    <t>Dział: 754</t>
  </si>
  <si>
    <t>Zabudowa centralnej baterii kondensatorów  w celu ograniczenia poboru mocy biernej indukcyjnej  energii elektrycznej w Szkole Podstawowej w Karwinie</t>
  </si>
  <si>
    <t>Dział: 801</t>
  </si>
  <si>
    <t>Adaptacja pomieszczeń przedszkolnych na oddział żłobkowy</t>
  </si>
  <si>
    <t>Dział: 853</t>
  </si>
  <si>
    <t>Wniesienie udziałów do Zarządu Budynków Komunalnych Sp. z o.o. w Karlinie na budowę PSZOK</t>
  </si>
  <si>
    <t>Ochrona, poprawa stanu oraz rewitalizacja zabytkowego parku przy ul. Waryńskiego w Karlinie wraz z budową kładki nad Kanałem Młyńskim</t>
  </si>
  <si>
    <t>Rewitalizacja parku przy ul. Parkowej w Karlinie wraz z budową parku rowerowego</t>
  </si>
  <si>
    <t>Rewitalizacja parku przy ul. Nadbrzeżnej w Karlinie</t>
  </si>
  <si>
    <t>Wykonanie oświetlenia hybrydowego na przejściu dla pieszych w Syrkowicach</t>
  </si>
  <si>
    <t>Dopłata do spółki BIO-Energia</t>
  </si>
  <si>
    <t>Fundusz sołecki Daszewo - Utworzenie i zagospodarowanie placu rekreacyjnego</t>
  </si>
  <si>
    <t>Budowa przystanku w Poczernino</t>
  </si>
  <si>
    <t>Fundusz sołecki Kowańcz - Zagospodarowanie terenu przy stawie w Kowańczu</t>
  </si>
  <si>
    <t>Fundusz sołecki Kozia Góra - Zagospodarowanie placu rekreacyjnego przy świetlicy wiejskiej w Koziej Górze</t>
  </si>
  <si>
    <t>Budowa przystanku w Syrkowicach</t>
  </si>
  <si>
    <t xml:space="preserve">Działania infrastrukturalne na rzecz poprawy stanu środowiska w obiektach użyteczności publicznej na terenie Dorzecza Parsęty - WTZ,  świetlice  wiejskie: Daszewo, Domcyno, Zwartowo, Kozia Góra, Syrkowice, Gościnko, Kowańcz, Lubiechowo, Malanowo, Mierzyn, Szkoły Podstawowe: Karścino, Daszewo, Karwin  </t>
  </si>
  <si>
    <t>razem poz. 33</t>
  </si>
  <si>
    <t>Fundusz sołecki Gościnko - Zagospodarowanie placu rekreacyjnego w przy świetlicy w Gościnku</t>
  </si>
  <si>
    <t>Wykonanie zabezpieczenia skarpy przy ul. Nadbrzeżnej w Karlinie wraz z modernizacja przystani kajakowej</t>
  </si>
  <si>
    <t>Fundusz sołecki Krukowo - zagospodarowanie terenu przy świetlicy wiejskiej w  Krukowie</t>
  </si>
  <si>
    <t>Poprawa efektywności energetycznej obiektów użyteczności publicznej na terenia ZMiGDP - Warsztat Terapii Zajęciowej</t>
  </si>
  <si>
    <t>razem poz. 37</t>
  </si>
  <si>
    <t xml:space="preserve">Fundusz sołecki Karścino- Wykonanie i montaż zadaszenia nad ławkami </t>
  </si>
  <si>
    <t xml:space="preserve">Fundusz sołecki Karścino - Wykonanie zasilania i oświetlenia placów  rekreacyjnych </t>
  </si>
  <si>
    <t>Fundusz sołecki Syrkowice - Zakup elementów siłowni zewnętrznej</t>
  </si>
  <si>
    <t>Fundusz sołecki Mierzyn - Doposażenie placu zabaw</t>
  </si>
  <si>
    <t>Fundusz sołecki Domacyno - zakup traktorka kosiarki</t>
  </si>
  <si>
    <t>Fundusz sołecki Wirolub - zakup namiotu</t>
  </si>
  <si>
    <t>Zwrot dotacji dla WFOŚiGW  pobranej w nadmiernej wysokości na Działania infrastrukturalne ( ....)</t>
  </si>
  <si>
    <t>Dział: 900</t>
  </si>
  <si>
    <t>Dotacja na prace restauratorskie oraz roboty budowlane w pałacu w Lubiechowie</t>
  </si>
  <si>
    <t>Dotacja na prace restauratorskie oraz roboty budowlane w zespole pałacowym na Wyspie Biskupiej</t>
  </si>
  <si>
    <t>Dział: 921</t>
  </si>
  <si>
    <t>OGÓŁEM</t>
  </si>
  <si>
    <t>Planowane kwoty wydatków mąjatkowych budżetu Gminy Karlino
 na poszczególne programy, projekty i zadania 
w roku 2019</t>
  </si>
  <si>
    <t>żródło finansowania</t>
  </si>
  <si>
    <t>środki własne Gminy</t>
  </si>
  <si>
    <t>Budowa drogi rowerowej odcinek od granicy g. Dygowo w  m. Mierzyn do istniejącej drogi rowerowej w pasie drogi wojewódzkiej nr 163 oraz odcinek od granicy z g. Dygowo w m. Czerwęcino do istniejącej drogi rowerowej w m. Lubiechowo</t>
  </si>
  <si>
    <t>7</t>
  </si>
  <si>
    <t>środki własne Gminy - koszty kwalifikowalne</t>
  </si>
  <si>
    <t>środki własne Gminy - koszty niekwalifikowalne</t>
  </si>
  <si>
    <t>środki z budżetu UE</t>
  </si>
  <si>
    <t>razem poz. 1</t>
  </si>
  <si>
    <t>WFOŚiGW</t>
  </si>
  <si>
    <t>BGK</t>
  </si>
  <si>
    <t>Budowa budynku z mieszkaniami socjalnymi                                w gm. Karlino</t>
  </si>
  <si>
    <t>Przebudowa Placu JPII wraz z przebudową kanalizacji deszczowej w ul. Koszalińskiej</t>
  </si>
  <si>
    <t>Budowa drogi = oś. Biedronka</t>
  </si>
  <si>
    <t>0</t>
  </si>
  <si>
    <t>Zagospodarowanie cmentarza komunalnego w Karlinie</t>
  </si>
  <si>
    <t>Zakup serwera</t>
  </si>
  <si>
    <t>Moedernizacja strony www.Karlino.pl</t>
  </si>
  <si>
    <t>Budowa wiaty OSP Karlino</t>
  </si>
  <si>
    <t>ZGK - zakup osprzętu do ciągnika -pług i ramię do kosiarki</t>
  </si>
  <si>
    <t>Budowa Punktu Selektywnego Zbierania Odpadów Komunalnych (PSZOK) na terenie ZMiGDP</t>
  </si>
  <si>
    <t>Budowa wiaty przystankowej ul. Waryńskiego w Karlinie</t>
  </si>
  <si>
    <t>Budowa wybiegu dla psów ul.Spacerowa</t>
  </si>
  <si>
    <t>PROW</t>
  </si>
  <si>
    <t xml:space="preserve">Fundusz sołcki  </t>
  </si>
  <si>
    <r>
      <t xml:space="preserve">Fundusz sołecki </t>
    </r>
    <r>
      <rPr>
        <b/>
        <sz val="10"/>
        <rFont val="Century"/>
        <family val="1"/>
        <charset val="238"/>
      </rPr>
      <t>Zwartowo</t>
    </r>
    <r>
      <rPr>
        <sz val="10"/>
        <rFont val="Century"/>
        <family val="1"/>
        <charset val="238"/>
      </rPr>
      <t xml:space="preserve"> - odwodnienie działek na terenie gminy nr 39 i 45 obręb 0087 w Zwartowie</t>
    </r>
  </si>
  <si>
    <r>
      <t>Fundusz sołecki</t>
    </r>
    <r>
      <rPr>
        <b/>
        <sz val="10"/>
        <rFont val="Century"/>
        <family val="1"/>
        <charset val="238"/>
      </rPr>
      <t xml:space="preserve">  Malonowo</t>
    </r>
    <r>
      <rPr>
        <sz val="10"/>
        <rFont val="Century"/>
        <family val="1"/>
        <charset val="238"/>
      </rPr>
      <t xml:space="preserve">  - zakup altanostołów i wiaty </t>
    </r>
  </si>
  <si>
    <t xml:space="preserve">Dotacja dla KOK  - dotacja dla Muzeum Ziemi Karlińskiej  na realizacje projektu pn. Polsko-Niemieckie Forum Historyczne. Innowacyjna sieć muzealna Göhren – Karlino – Wałcz: silni dynamiczną współpracą w realu i wirtualu w latach 2018-2020 realizacja </t>
  </si>
  <si>
    <t>Wspieranie rozwoju kultury społeczności wiejskiej poprzez budowę świetlicy w m. Karlink0</t>
  </si>
  <si>
    <t>pozostałe</t>
  </si>
  <si>
    <t>środki własne ogółem, w tym:</t>
  </si>
  <si>
    <t>Projkty z UE</t>
  </si>
  <si>
    <t>razem poz. 6</t>
  </si>
  <si>
    <t>razem poz. 8</t>
  </si>
  <si>
    <t>razem poz. 5</t>
  </si>
  <si>
    <t>razem poz. 17</t>
  </si>
  <si>
    <t>razem poz. 22</t>
  </si>
  <si>
    <t>razem poz. 27</t>
  </si>
  <si>
    <t xml:space="preserve">załącznik nr </t>
  </si>
  <si>
    <t>Wspieranie rozwoju kultury społeczności wiejskiej poprzez budowę świetlicy w m. Karlinko</t>
  </si>
  <si>
    <t>k</t>
  </si>
  <si>
    <t>razem 710</t>
  </si>
  <si>
    <t>razem 853</t>
  </si>
  <si>
    <t>Zakup lokalu mieszkalnego dla repatriantów</t>
  </si>
  <si>
    <t>budżet państwa</t>
  </si>
  <si>
    <t xml:space="preserve"> razem 754</t>
  </si>
  <si>
    <t xml:space="preserve"> razem 853</t>
  </si>
  <si>
    <t xml:space="preserve">razem poz.  </t>
  </si>
  <si>
    <t>Budowa drogi - oś. Biedronka</t>
  </si>
  <si>
    <t>Zagospodarowanie cmentarza komunalnego w Karlinie -  wykonanie dachu i drzwi w kaplicy</t>
  </si>
  <si>
    <t>razem poz. 4</t>
  </si>
  <si>
    <t>razem poz. 3</t>
  </si>
  <si>
    <t>razem poz. 7</t>
  </si>
  <si>
    <t>razem poz. 12</t>
  </si>
  <si>
    <t>razem poz. 15</t>
  </si>
  <si>
    <t>razem poz. 20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</si>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</sst>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"/>
      <family val="1"/>
      <charset val="238"/>
    </font>
    <font>
      <sz val="11"/>
      <color theme="1"/>
      <name val="Calibri"/>
      <family val="2"/>
      <scheme val="minor"/>
    </font>
    <font>
      <b/>
      <sz val="10"/>
      <color theme="1"/>
      <name val="Century"/>
      <family val="1"/>
      <charset val="238"/>
    </font>
    <font>
      <b/>
      <sz val="14"/>
      <color theme="1"/>
      <name val="Century"/>
      <family val="1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entury"/>
      <family val="1"/>
      <charset val="238"/>
    </font>
    <font>
      <b/>
      <sz val="10"/>
      <name val="Century"/>
      <family val="1"/>
      <charset val="238"/>
    </font>
    <font>
      <b/>
      <sz val="12"/>
      <color theme="1"/>
      <name val="Century"/>
      <family val="1"/>
      <charset val="238"/>
    </font>
    <font>
      <sz val="10"/>
      <color theme="1"/>
      <name val="Andalus"/>
      <family val="1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163">
    <xf numFmtId="0" fontId="0" fillId="0" borderId="0" xfId="0"/>
    <xf numFmtId="0" fontId="2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3" fontId="8" fillId="0" borderId="0" xfId="0" applyNumberFormat="1" applyFont="1"/>
    <xf numFmtId="0" fontId="0" fillId="0" borderId="4" xfId="0" applyBorder="1"/>
    <xf numFmtId="43" fontId="0" fillId="0" borderId="5" xfId="1" applyFont="1" applyBorder="1"/>
    <xf numFmtId="43" fontId="0" fillId="0" borderId="5" xfId="0" applyNumberFormat="1" applyBorder="1"/>
    <xf numFmtId="43" fontId="8" fillId="0" borderId="6" xfId="0" applyNumberFormat="1" applyFont="1" applyBorder="1"/>
    <xf numFmtId="0" fontId="0" fillId="0" borderId="7" xfId="0" applyBorder="1"/>
    <xf numFmtId="43" fontId="0" fillId="0" borderId="0" xfId="1" applyFont="1" applyBorder="1"/>
    <xf numFmtId="43" fontId="0" fillId="0" borderId="0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10" xfId="1" applyFont="1" applyBorder="1"/>
    <xf numFmtId="43" fontId="0" fillId="0" borderId="10" xfId="0" applyNumberFormat="1" applyBorder="1"/>
    <xf numFmtId="43" fontId="0" fillId="0" borderId="11" xfId="0" applyNumberFormat="1" applyBorder="1"/>
    <xf numFmtId="0" fontId="0" fillId="0" borderId="8" xfId="0" applyBorder="1"/>
    <xf numFmtId="0" fontId="0" fillId="0" borderId="11" xfId="0" applyBorder="1"/>
    <xf numFmtId="43" fontId="8" fillId="0" borderId="8" xfId="0" applyNumberFormat="1" applyFont="1" applyBorder="1"/>
    <xf numFmtId="43" fontId="0" fillId="0" borderId="6" xfId="0" applyNumberFormat="1" applyBorder="1"/>
    <xf numFmtId="43" fontId="0" fillId="0" borderId="8" xfId="1" applyFont="1" applyBorder="1"/>
    <xf numFmtId="43" fontId="8" fillId="0" borderId="0" xfId="1" applyFont="1"/>
    <xf numFmtId="43" fontId="9" fillId="0" borderId="0" xfId="0" applyNumberFormat="1" applyFont="1"/>
    <xf numFmtId="0" fontId="10" fillId="2" borderId="0" xfId="2" applyFont="1" applyFill="1" applyAlignment="1">
      <alignment vertical="center" wrapText="1"/>
    </xf>
    <xf numFmtId="0" fontId="6" fillId="0" borderId="0" xfId="2" applyFont="1"/>
    <xf numFmtId="0" fontId="12" fillId="0" borderId="0" xfId="2" applyFont="1" applyAlignment="1">
      <alignment vertical="center"/>
    </xf>
    <xf numFmtId="1" fontId="6" fillId="0" borderId="0" xfId="2" applyNumberFormat="1" applyFont="1" applyAlignment="1">
      <alignment horizontal="center"/>
    </xf>
    <xf numFmtId="0" fontId="6" fillId="2" borderId="0" xfId="2" applyFont="1" applyFill="1"/>
    <xf numFmtId="0" fontId="6" fillId="2" borderId="0" xfId="2" applyFont="1" applyFill="1" applyAlignment="1">
      <alignment horizontal="left"/>
    </xf>
    <xf numFmtId="4" fontId="6" fillId="2" borderId="1" xfId="2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1" fillId="0" borderId="0" xfId="2"/>
    <xf numFmtId="0" fontId="11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left" vertical="center" wrapText="1"/>
    </xf>
    <xf numFmtId="4" fontId="11" fillId="2" borderId="1" xfId="2" applyNumberFormat="1" applyFont="1" applyFill="1" applyBorder="1" applyAlignment="1">
      <alignment horizontal="right" vertical="center" wrapText="1"/>
    </xf>
    <xf numFmtId="0" fontId="1" fillId="0" borderId="0" xfId="2" applyFill="1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4" fontId="10" fillId="2" borderId="1" xfId="2" applyNumberFormat="1" applyFont="1" applyFill="1" applyBorder="1" applyAlignment="1">
      <alignment horizontal="right" vertical="center" wrapText="1"/>
    </xf>
    <xf numFmtId="4" fontId="2" fillId="2" borderId="1" xfId="2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vertical="center" wrapText="1"/>
    </xf>
    <xf numFmtId="49" fontId="2" fillId="0" borderId="0" xfId="2" applyNumberFormat="1" applyFont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" fillId="2" borderId="0" xfId="2" applyFont="1" applyFill="1"/>
    <xf numFmtId="0" fontId="2" fillId="2" borderId="0" xfId="2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 wrapText="1"/>
    </xf>
    <xf numFmtId="4" fontId="10" fillId="2" borderId="12" xfId="2" applyNumberFormat="1" applyFont="1" applyFill="1" applyBorder="1" applyAlignment="1">
      <alignment horizontal="right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0" fontId="1" fillId="2" borderId="0" xfId="2" applyFill="1"/>
    <xf numFmtId="0" fontId="2" fillId="2" borderId="12" xfId="2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0" fontId="3" fillId="0" borderId="0" xfId="3"/>
    <xf numFmtId="0" fontId="3" fillId="0" borderId="0" xfId="3" applyAlignment="1">
      <alignment horizontal="left" vertical="center"/>
    </xf>
    <xf numFmtId="0" fontId="14" fillId="0" borderId="0" xfId="3" applyFont="1" applyBorder="1" applyAlignment="1">
      <alignment horizontal="center" vertical="center" wrapText="1"/>
    </xf>
    <xf numFmtId="0" fontId="3" fillId="0" borderId="2" xfId="3" applyBorder="1" applyAlignment="1">
      <alignment horizontal="center" vertical="center" wrapText="1"/>
    </xf>
    <xf numFmtId="0" fontId="3" fillId="0" borderId="0" xfId="3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vertical="center"/>
    </xf>
    <xf numFmtId="0" fontId="3" fillId="0" borderId="0" xfId="3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3" fillId="0" borderId="1" xfId="3" applyBorder="1" applyAlignment="1">
      <alignment vertical="center" wrapText="1"/>
    </xf>
    <xf numFmtId="4" fontId="3" fillId="0" borderId="1" xfId="3" applyNumberFormat="1" applyBorder="1" applyAlignment="1">
      <alignment vertical="center"/>
    </xf>
    <xf numFmtId="4" fontId="3" fillId="0" borderId="0" xfId="3" applyNumberFormat="1" applyBorder="1" applyAlignment="1">
      <alignment vertical="center"/>
    </xf>
    <xf numFmtId="4" fontId="3" fillId="0" borderId="0" xfId="3" applyNumberFormat="1"/>
    <xf numFmtId="0" fontId="3" fillId="0" borderId="12" xfId="3" applyBorder="1" applyAlignment="1">
      <alignment horizontal="center" vertical="center"/>
    </xf>
    <xf numFmtId="0" fontId="3" fillId="0" borderId="12" xfId="3" applyBorder="1" applyAlignment="1">
      <alignment vertical="center" wrapText="1"/>
    </xf>
    <xf numFmtId="4" fontId="3" fillId="0" borderId="15" xfId="3" applyNumberFormat="1" applyFill="1" applyBorder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vertical="center"/>
    </xf>
    <xf numFmtId="4" fontId="8" fillId="0" borderId="0" xfId="3" applyNumberFormat="1" applyFont="1" applyBorder="1" applyAlignment="1">
      <alignment vertical="center"/>
    </xf>
    <xf numFmtId="4" fontId="8" fillId="0" borderId="1" xfId="3" applyNumberFormat="1" applyFont="1" applyBorder="1" applyAlignment="1">
      <alignment horizontal="right"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3" applyFont="1"/>
    <xf numFmtId="4" fontId="3" fillId="4" borderId="0" xfId="3" applyNumberFormat="1" applyFill="1" applyBorder="1" applyAlignment="1">
      <alignment vertical="center"/>
    </xf>
    <xf numFmtId="4" fontId="3" fillId="4" borderId="1" xfId="3" applyNumberFormat="1" applyFill="1" applyBorder="1" applyAlignment="1">
      <alignment vertical="center"/>
    </xf>
    <xf numFmtId="0" fontId="3" fillId="4" borderId="1" xfId="3" applyFill="1" applyBorder="1" applyAlignment="1">
      <alignment vertical="center"/>
    </xf>
    <xf numFmtId="0" fontId="3" fillId="0" borderId="0" xfId="3" applyAlignment="1">
      <alignment horizontal="center" vertical="center"/>
    </xf>
    <xf numFmtId="0" fontId="3" fillId="0" borderId="0" xfId="3" applyAlignment="1">
      <alignment vertical="center" wrapText="1"/>
    </xf>
    <xf numFmtId="0" fontId="3" fillId="0" borderId="0" xfId="3" applyAlignment="1">
      <alignment vertical="center"/>
    </xf>
    <xf numFmtId="4" fontId="3" fillId="0" borderId="0" xfId="3" applyNumberFormat="1" applyAlignment="1">
      <alignment vertical="center"/>
    </xf>
    <xf numFmtId="0" fontId="3" fillId="4" borderId="0" xfId="3" applyFill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1" fillId="2" borderId="1" xfId="2" applyFont="1" applyFill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11" fillId="2" borderId="1" xfId="2" applyFont="1" applyFill="1" applyBorder="1" applyAlignment="1">
      <alignment vertical="center" wrapText="1"/>
    </xf>
    <xf numFmtId="4" fontId="11" fillId="0" borderId="1" xfId="2" applyNumberFormat="1" applyFont="1" applyBorder="1" applyAlignment="1">
      <alignment horizontal="right" vertical="center" wrapText="1"/>
    </xf>
    <xf numFmtId="0" fontId="7" fillId="0" borderId="0" xfId="2" applyFont="1"/>
    <xf numFmtId="4" fontId="7" fillId="0" borderId="0" xfId="2" applyNumberFormat="1" applyFont="1"/>
    <xf numFmtId="4" fontId="6" fillId="0" borderId="0" xfId="2" applyNumberFormat="1" applyFont="1"/>
    <xf numFmtId="1" fontId="2" fillId="2" borderId="1" xfId="2" applyNumberFormat="1" applyFont="1" applyFill="1" applyBorder="1" applyAlignment="1">
      <alignment horizontal="center" vertical="center"/>
    </xf>
    <xf numFmtId="4" fontId="6" fillId="2" borderId="0" xfId="2" applyNumberFormat="1" applyFont="1" applyFill="1"/>
    <xf numFmtId="4" fontId="1" fillId="2" borderId="0" xfId="2" applyNumberFormat="1" applyFill="1"/>
    <xf numFmtId="1" fontId="2" fillId="2" borderId="1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left" vertical="center" wrapText="1"/>
    </xf>
    <xf numFmtId="0" fontId="2" fillId="2" borderId="14" xfId="2" applyFont="1" applyFill="1" applyBorder="1" applyAlignment="1">
      <alignment horizontal="left" vertical="center" wrapText="1"/>
    </xf>
    <xf numFmtId="0" fontId="2" fillId="2" borderId="13" xfId="2" applyFont="1" applyFill="1" applyBorder="1" applyAlignment="1">
      <alignment horizontal="left" vertical="center" wrapText="1"/>
    </xf>
    <xf numFmtId="0" fontId="10" fillId="2" borderId="12" xfId="2" applyFont="1" applyFill="1" applyBorder="1" applyAlignment="1">
      <alignment horizontal="left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13" xfId="2" applyFont="1" applyFill="1" applyBorder="1" applyAlignment="1">
      <alignment horizontal="left" vertical="center" wrapText="1"/>
    </xf>
    <xf numFmtId="49" fontId="2" fillId="2" borderId="12" xfId="2" applyNumberFormat="1" applyFont="1" applyFill="1" applyBorder="1" applyAlignment="1">
      <alignment horizontal="center" vertical="center"/>
    </xf>
    <xf numFmtId="49" fontId="2" fillId="2" borderId="14" xfId="2" applyNumberFormat="1" applyFont="1" applyFill="1" applyBorder="1" applyAlignment="1">
      <alignment horizontal="center" vertical="center"/>
    </xf>
    <xf numFmtId="49" fontId="2" fillId="2" borderId="13" xfId="2" applyNumberFormat="1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" fontId="11" fillId="2" borderId="12" xfId="2" applyNumberFormat="1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3" fillId="0" borderId="12" xfId="3" applyBorder="1" applyAlignment="1">
      <alignment horizontal="center" vertical="center"/>
    </xf>
    <xf numFmtId="0" fontId="3" fillId="0" borderId="14" xfId="3" applyBorder="1" applyAlignment="1">
      <alignment horizontal="center" vertical="center"/>
    </xf>
    <xf numFmtId="0" fontId="3" fillId="0" borderId="13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2" xfId="3" applyBorder="1" applyAlignment="1">
      <alignment horizontal="center" vertical="center" wrapText="1"/>
    </xf>
    <xf numFmtId="0" fontId="3" fillId="0" borderId="14" xfId="3" applyBorder="1" applyAlignment="1">
      <alignment horizontal="center" vertical="center" wrapText="1"/>
    </xf>
    <xf numFmtId="0" fontId="3" fillId="0" borderId="13" xfId="3" applyBorder="1" applyAlignment="1">
      <alignment horizontal="center" vertical="center" wrapText="1"/>
    </xf>
    <xf numFmtId="0" fontId="3" fillId="0" borderId="12" xfId="3" applyBorder="1" applyAlignment="1">
      <alignment horizontal="left" vertical="center" wrapText="1"/>
    </xf>
    <xf numFmtId="0" fontId="3" fillId="0" borderId="14" xfId="3" applyBorder="1" applyAlignment="1">
      <alignment horizontal="left" vertical="center" wrapText="1"/>
    </xf>
    <xf numFmtId="0" fontId="3" fillId="0" borderId="13" xfId="3" applyBorder="1" applyAlignment="1">
      <alignment horizontal="left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3" fillId="0" borderId="0" xfId="3" applyAlignment="1">
      <alignment horizontal="left" vertical="center"/>
    </xf>
    <xf numFmtId="0" fontId="14" fillId="0" borderId="2" xfId="3" applyFont="1" applyBorder="1" applyAlignment="1">
      <alignment horizontal="center" vertical="center" wrapText="1"/>
    </xf>
    <xf numFmtId="0" fontId="3" fillId="0" borderId="3" xfId="3" applyBorder="1" applyAlignment="1">
      <alignment horizontal="center" vertical="center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="95" zoomScaleNormal="100" zoomScaleSheetLayoutView="95" workbookViewId="0">
      <selection activeCell="F4" sqref="F4:F5"/>
    </sheetView>
  </sheetViews>
  <sheetFormatPr defaultColWidth="9.109375" defaultRowHeight="13.8" x14ac:dyDescent="0.25"/>
  <cols>
    <col min="1" max="1" width="4.21875" style="1" customWidth="1"/>
    <col min="2" max="2" width="6.6640625" style="1" customWidth="1"/>
    <col min="3" max="3" width="8.5546875" style="1" customWidth="1"/>
    <col min="4" max="4" width="4.88671875" style="1" customWidth="1"/>
    <col min="5" max="5" width="5.77734375" style="49" customWidth="1"/>
    <col min="6" max="6" width="41.6640625" style="25" customWidth="1"/>
    <col min="7" max="7" width="23.109375" style="25" customWidth="1"/>
    <col min="8" max="8" width="17.44140625" style="58" customWidth="1"/>
    <col min="9" max="9" width="16" style="26" bestFit="1" customWidth="1"/>
    <col min="10" max="16384" width="9.109375" style="26"/>
  </cols>
  <sheetData>
    <row r="1" spans="1:9" ht="34.950000000000003" customHeight="1" x14ac:dyDescent="0.25">
      <c r="B1" s="97"/>
      <c r="C1" s="97"/>
      <c r="D1" s="97"/>
      <c r="E1" s="97"/>
      <c r="F1" s="97"/>
      <c r="G1" s="97"/>
      <c r="H1" s="97" t="s">
        <v>160</v>
      </c>
    </row>
    <row r="2" spans="1:9" s="27" customFormat="1" ht="50.25" customHeight="1" x14ac:dyDescent="0.3">
      <c r="A2" s="111" t="s">
        <v>104</v>
      </c>
      <c r="B2" s="111"/>
      <c r="C2" s="111"/>
      <c r="D2" s="111"/>
      <c r="E2" s="111"/>
      <c r="F2" s="111"/>
      <c r="G2" s="111"/>
      <c r="H2" s="111"/>
    </row>
    <row r="4" spans="1:9" ht="45" customHeight="1" x14ac:dyDescent="0.25">
      <c r="A4" s="46" t="s">
        <v>0</v>
      </c>
      <c r="B4" s="112" t="s">
        <v>1</v>
      </c>
      <c r="C4" s="112" t="s">
        <v>2</v>
      </c>
      <c r="D4" s="114" t="s">
        <v>3</v>
      </c>
      <c r="E4" s="115"/>
      <c r="F4" s="118" t="s">
        <v>4</v>
      </c>
      <c r="G4" s="118" t="s">
        <v>105</v>
      </c>
      <c r="H4" s="118" t="s">
        <v>5</v>
      </c>
    </row>
    <row r="5" spans="1:9" ht="45" customHeight="1" x14ac:dyDescent="0.25">
      <c r="A5" s="46"/>
      <c r="B5" s="113"/>
      <c r="C5" s="113"/>
      <c r="D5" s="116"/>
      <c r="E5" s="117"/>
      <c r="F5" s="119"/>
      <c r="G5" s="119"/>
      <c r="H5" s="119"/>
      <c r="I5" s="26" t="s">
        <v>144</v>
      </c>
    </row>
    <row r="6" spans="1:9" s="28" customFormat="1" x14ac:dyDescent="0.25">
      <c r="A6" s="107">
        <v>1</v>
      </c>
      <c r="B6" s="107">
        <v>1</v>
      </c>
      <c r="C6" s="107">
        <v>2</v>
      </c>
      <c r="D6" s="110">
        <v>3</v>
      </c>
      <c r="E6" s="110"/>
      <c r="F6" s="107">
        <v>4</v>
      </c>
      <c r="G6" s="107">
        <v>5</v>
      </c>
      <c r="H6" s="107">
        <v>6</v>
      </c>
    </row>
    <row r="7" spans="1:9" s="29" customFormat="1" ht="29.25" customHeight="1" x14ac:dyDescent="0.25">
      <c r="A7" s="46">
        <v>1</v>
      </c>
      <c r="B7" s="46">
        <v>600</v>
      </c>
      <c r="C7" s="46">
        <v>60016</v>
      </c>
      <c r="D7" s="46">
        <v>605</v>
      </c>
      <c r="E7" s="47">
        <v>0</v>
      </c>
      <c r="F7" s="35" t="s">
        <v>116</v>
      </c>
      <c r="G7" s="35" t="s">
        <v>106</v>
      </c>
      <c r="H7" s="44">
        <v>55000</v>
      </c>
      <c r="I7" s="108">
        <f>H7</f>
        <v>55000</v>
      </c>
    </row>
    <row r="8" spans="1:9" s="29" customFormat="1" ht="29.25" customHeight="1" x14ac:dyDescent="0.25">
      <c r="A8" s="46">
        <v>2</v>
      </c>
      <c r="B8" s="46">
        <v>600</v>
      </c>
      <c r="C8" s="46">
        <v>60016</v>
      </c>
      <c r="D8" s="46">
        <v>605</v>
      </c>
      <c r="E8" s="47">
        <v>0</v>
      </c>
      <c r="F8" s="35" t="s">
        <v>152</v>
      </c>
      <c r="G8" s="35" t="s">
        <v>106</v>
      </c>
      <c r="H8" s="44">
        <v>70000</v>
      </c>
      <c r="I8" s="108">
        <f>H8</f>
        <v>70000</v>
      </c>
    </row>
    <row r="9" spans="1:9" s="33" customFormat="1" ht="27" customHeight="1" x14ac:dyDescent="0.3">
      <c r="A9" s="36"/>
      <c r="B9" s="36"/>
      <c r="C9" s="36"/>
      <c r="D9" s="36"/>
      <c r="E9" s="53"/>
      <c r="F9" s="36" t="s">
        <v>29</v>
      </c>
      <c r="G9" s="36"/>
      <c r="H9" s="37">
        <f>H7+H8</f>
        <v>125000</v>
      </c>
    </row>
    <row r="10" spans="1:9" s="29" customFormat="1" ht="21.75" customHeight="1" x14ac:dyDescent="0.25">
      <c r="A10" s="112">
        <v>3</v>
      </c>
      <c r="B10" s="112">
        <v>700</v>
      </c>
      <c r="C10" s="112">
        <v>70005</v>
      </c>
      <c r="D10" s="112">
        <v>605</v>
      </c>
      <c r="E10" s="127">
        <v>0</v>
      </c>
      <c r="F10" s="124" t="s">
        <v>115</v>
      </c>
      <c r="G10" s="35" t="s">
        <v>106</v>
      </c>
      <c r="H10" s="44">
        <v>1173917.1200000001</v>
      </c>
    </row>
    <row r="11" spans="1:9" s="29" customFormat="1" ht="21.75" customHeight="1" x14ac:dyDescent="0.25">
      <c r="A11" s="120"/>
      <c r="B11" s="120"/>
      <c r="C11" s="120"/>
      <c r="D11" s="120"/>
      <c r="E11" s="128"/>
      <c r="F11" s="125"/>
      <c r="G11" s="35" t="s">
        <v>114</v>
      </c>
      <c r="H11" s="44">
        <v>2196832.88</v>
      </c>
    </row>
    <row r="12" spans="1:9" s="29" customFormat="1" ht="21.75" customHeight="1" x14ac:dyDescent="0.25">
      <c r="A12" s="120"/>
      <c r="B12" s="120"/>
      <c r="C12" s="120"/>
      <c r="D12" s="113"/>
      <c r="E12" s="129"/>
      <c r="F12" s="126"/>
      <c r="G12" s="35" t="s">
        <v>113</v>
      </c>
      <c r="H12" s="44">
        <v>250000</v>
      </c>
    </row>
    <row r="13" spans="1:9" s="29" customFormat="1" ht="19.5" customHeight="1" x14ac:dyDescent="0.25">
      <c r="A13" s="113"/>
      <c r="B13" s="113"/>
      <c r="C13" s="113"/>
      <c r="D13" s="46"/>
      <c r="E13" s="47"/>
      <c r="F13" s="96" t="s">
        <v>155</v>
      </c>
      <c r="G13" s="35"/>
      <c r="H13" s="39">
        <f>H12+H11+H10</f>
        <v>3620750</v>
      </c>
      <c r="I13" s="108">
        <f>H13</f>
        <v>3620750</v>
      </c>
    </row>
    <row r="14" spans="1:9" s="29" customFormat="1" ht="33" customHeight="1" x14ac:dyDescent="0.25">
      <c r="A14" s="112">
        <v>4</v>
      </c>
      <c r="B14" s="112">
        <v>700</v>
      </c>
      <c r="C14" s="112">
        <v>70005</v>
      </c>
      <c r="D14" s="46">
        <v>605</v>
      </c>
      <c r="E14" s="47" t="s">
        <v>118</v>
      </c>
      <c r="F14" s="121" t="s">
        <v>9</v>
      </c>
      <c r="G14" s="35" t="s">
        <v>110</v>
      </c>
      <c r="H14" s="44">
        <v>0</v>
      </c>
    </row>
    <row r="15" spans="1:9" s="29" customFormat="1" ht="19.5" customHeight="1" x14ac:dyDescent="0.25">
      <c r="A15" s="120"/>
      <c r="B15" s="120"/>
      <c r="C15" s="120"/>
      <c r="D15" s="46">
        <v>605</v>
      </c>
      <c r="E15" s="47" t="s">
        <v>108</v>
      </c>
      <c r="F15" s="122"/>
      <c r="G15" s="35" t="s">
        <v>111</v>
      </c>
      <c r="H15" s="44">
        <v>1241179</v>
      </c>
    </row>
    <row r="16" spans="1:9" s="29" customFormat="1" ht="33" customHeight="1" x14ac:dyDescent="0.25">
      <c r="A16" s="120"/>
      <c r="B16" s="120"/>
      <c r="C16" s="120"/>
      <c r="D16" s="46">
        <v>605</v>
      </c>
      <c r="E16" s="47" t="s">
        <v>36</v>
      </c>
      <c r="F16" s="123"/>
      <c r="G16" s="35" t="s">
        <v>109</v>
      </c>
      <c r="H16" s="44">
        <v>219032</v>
      </c>
      <c r="I16" s="108"/>
    </row>
    <row r="17" spans="1:9" s="29" customFormat="1" ht="19.8" customHeight="1" x14ac:dyDescent="0.25">
      <c r="A17" s="113"/>
      <c r="B17" s="113"/>
      <c r="C17" s="113"/>
      <c r="D17" s="46"/>
      <c r="E17" s="2"/>
      <c r="F17" s="96" t="s">
        <v>154</v>
      </c>
      <c r="G17" s="35"/>
      <c r="H17" s="39">
        <f>H16+H15+H14</f>
        <v>1460211</v>
      </c>
      <c r="I17" s="108">
        <f>H17</f>
        <v>1460211</v>
      </c>
    </row>
    <row r="18" spans="1:9" s="29" customFormat="1" ht="22.8" customHeight="1" x14ac:dyDescent="0.25">
      <c r="A18" s="112">
        <v>5</v>
      </c>
      <c r="B18" s="112">
        <v>700</v>
      </c>
      <c r="C18" s="112">
        <v>70021</v>
      </c>
      <c r="D18" s="46">
        <v>603</v>
      </c>
      <c r="E18" s="47">
        <v>0</v>
      </c>
      <c r="F18" s="124" t="s">
        <v>10</v>
      </c>
      <c r="G18" s="35" t="s">
        <v>106</v>
      </c>
      <c r="H18" s="44">
        <v>80000</v>
      </c>
    </row>
    <row r="19" spans="1:9" s="29" customFormat="1" ht="22.8" customHeight="1" x14ac:dyDescent="0.25">
      <c r="A19" s="120"/>
      <c r="B19" s="120"/>
      <c r="C19" s="120"/>
      <c r="D19" s="46">
        <v>603</v>
      </c>
      <c r="E19" s="47">
        <v>0</v>
      </c>
      <c r="F19" s="126"/>
      <c r="G19" s="35" t="s">
        <v>114</v>
      </c>
      <c r="H19" s="44">
        <v>2291386</v>
      </c>
    </row>
    <row r="20" spans="1:9" s="29" customFormat="1" ht="18" customHeight="1" x14ac:dyDescent="0.25">
      <c r="A20" s="113"/>
      <c r="B20" s="113"/>
      <c r="C20" s="113"/>
      <c r="D20" s="46"/>
      <c r="E20" s="2"/>
      <c r="F20" s="96" t="s">
        <v>138</v>
      </c>
      <c r="G20" s="35"/>
      <c r="H20" s="39">
        <f>H19+H18</f>
        <v>2371386</v>
      </c>
      <c r="I20" s="108">
        <f>H20</f>
        <v>2371386</v>
      </c>
    </row>
    <row r="21" spans="1:9" s="33" customFormat="1" ht="27" customHeight="1" x14ac:dyDescent="0.3">
      <c r="A21" s="36"/>
      <c r="B21" s="36"/>
      <c r="C21" s="36"/>
      <c r="D21" s="36"/>
      <c r="E21" s="53"/>
      <c r="F21" s="36" t="s">
        <v>30</v>
      </c>
      <c r="G21" s="36"/>
      <c r="H21" s="37">
        <f>H17+H13+H20</f>
        <v>7452347</v>
      </c>
    </row>
    <row r="22" spans="1:9" s="29" customFormat="1" ht="34.799999999999997" customHeight="1" x14ac:dyDescent="0.25">
      <c r="A22" s="46">
        <v>6</v>
      </c>
      <c r="B22" s="46">
        <v>710</v>
      </c>
      <c r="C22" s="46">
        <v>71035</v>
      </c>
      <c r="D22" s="46">
        <v>605</v>
      </c>
      <c r="E22" s="47">
        <v>0</v>
      </c>
      <c r="F22" s="35" t="s">
        <v>153</v>
      </c>
      <c r="G22" s="35" t="s">
        <v>106</v>
      </c>
      <c r="H22" s="44">
        <v>45000</v>
      </c>
      <c r="I22" s="108">
        <f>H22</f>
        <v>45000</v>
      </c>
    </row>
    <row r="23" spans="1:9" s="33" customFormat="1" ht="27" customHeight="1" x14ac:dyDescent="0.3">
      <c r="A23" s="36"/>
      <c r="B23" s="36"/>
      <c r="C23" s="36"/>
      <c r="D23" s="36"/>
      <c r="E23" s="53"/>
      <c r="F23" s="36" t="s">
        <v>145</v>
      </c>
      <c r="G23" s="36"/>
      <c r="H23" s="37">
        <f>H22</f>
        <v>45000</v>
      </c>
    </row>
    <row r="24" spans="1:9" s="62" customFormat="1" ht="18" customHeight="1" x14ac:dyDescent="0.3">
      <c r="A24" s="133">
        <v>7</v>
      </c>
      <c r="B24" s="112">
        <v>853</v>
      </c>
      <c r="C24" s="112">
        <v>85334</v>
      </c>
      <c r="D24" s="133">
        <v>606</v>
      </c>
      <c r="E24" s="136" t="s">
        <v>118</v>
      </c>
      <c r="F24" s="124" t="s">
        <v>147</v>
      </c>
      <c r="G24" s="35" t="s">
        <v>106</v>
      </c>
      <c r="H24" s="60">
        <v>28920</v>
      </c>
    </row>
    <row r="25" spans="1:9" s="62" customFormat="1" ht="18" customHeight="1" x14ac:dyDescent="0.3">
      <c r="A25" s="134"/>
      <c r="B25" s="120"/>
      <c r="C25" s="120"/>
      <c r="D25" s="135"/>
      <c r="E25" s="137"/>
      <c r="F25" s="126"/>
      <c r="G25" s="35" t="s">
        <v>148</v>
      </c>
      <c r="H25" s="60">
        <v>201080</v>
      </c>
      <c r="I25" s="62">
        <v>230000</v>
      </c>
    </row>
    <row r="26" spans="1:9" s="62" customFormat="1" ht="18" customHeight="1" x14ac:dyDescent="0.3">
      <c r="A26" s="135"/>
      <c r="B26" s="113"/>
      <c r="C26" s="113"/>
      <c r="D26" s="46"/>
      <c r="E26" s="2"/>
      <c r="F26" s="96" t="s">
        <v>156</v>
      </c>
      <c r="G26" s="35"/>
      <c r="H26" s="39">
        <f>H25+H24</f>
        <v>230000</v>
      </c>
      <c r="I26" s="109">
        <f>H25-I25</f>
        <v>-28920</v>
      </c>
    </row>
    <row r="27" spans="1:9" s="33" customFormat="1" ht="27" customHeight="1" x14ac:dyDescent="0.3">
      <c r="A27" s="36"/>
      <c r="B27" s="36"/>
      <c r="C27" s="36"/>
      <c r="D27" s="36"/>
      <c r="E27" s="53"/>
      <c r="F27" s="36" t="s">
        <v>146</v>
      </c>
      <c r="G27" s="36"/>
      <c r="H27" s="37">
        <f>H26</f>
        <v>230000</v>
      </c>
    </row>
    <row r="28" spans="1:9" s="40" customFormat="1" ht="27" customHeight="1" x14ac:dyDescent="0.3">
      <c r="A28" s="41">
        <v>8</v>
      </c>
      <c r="B28" s="46">
        <v>900</v>
      </c>
      <c r="C28" s="46">
        <v>90001</v>
      </c>
      <c r="D28" s="41">
        <v>603</v>
      </c>
      <c r="E28" s="50">
        <v>0</v>
      </c>
      <c r="F28" s="42" t="s">
        <v>34</v>
      </c>
      <c r="G28" s="35" t="s">
        <v>106</v>
      </c>
      <c r="H28" s="44">
        <v>53500</v>
      </c>
      <c r="I28" s="108">
        <f t="shared" ref="I28:I31" si="0">H28</f>
        <v>53500</v>
      </c>
    </row>
    <row r="29" spans="1:9" s="29" customFormat="1" ht="26.25" customHeight="1" x14ac:dyDescent="0.25">
      <c r="A29" s="46">
        <v>9</v>
      </c>
      <c r="B29" s="46">
        <v>900</v>
      </c>
      <c r="C29" s="46">
        <v>90001</v>
      </c>
      <c r="D29" s="46">
        <v>623</v>
      </c>
      <c r="E29" s="47">
        <v>0</v>
      </c>
      <c r="F29" s="35" t="s">
        <v>11</v>
      </c>
      <c r="G29" s="35" t="s">
        <v>106</v>
      </c>
      <c r="H29" s="44">
        <v>10000</v>
      </c>
      <c r="I29" s="108">
        <f t="shared" si="0"/>
        <v>10000</v>
      </c>
    </row>
    <row r="30" spans="1:9" s="29" customFormat="1" ht="26.25" customHeight="1" x14ac:dyDescent="0.25">
      <c r="A30" s="41">
        <v>10</v>
      </c>
      <c r="B30" s="46">
        <v>900</v>
      </c>
      <c r="C30" s="46">
        <v>90003</v>
      </c>
      <c r="D30" s="46">
        <v>606</v>
      </c>
      <c r="E30" s="47">
        <v>0</v>
      </c>
      <c r="F30" s="35" t="s">
        <v>123</v>
      </c>
      <c r="G30" s="35" t="s">
        <v>106</v>
      </c>
      <c r="H30" s="44">
        <v>25000</v>
      </c>
      <c r="I30" s="108"/>
    </row>
    <row r="31" spans="1:9" s="29" customFormat="1" ht="45.75" customHeight="1" x14ac:dyDescent="0.25">
      <c r="A31" s="46">
        <v>11</v>
      </c>
      <c r="B31" s="46">
        <v>900</v>
      </c>
      <c r="C31" s="46">
        <v>90005</v>
      </c>
      <c r="D31" s="46">
        <v>665</v>
      </c>
      <c r="E31" s="47" t="s">
        <v>36</v>
      </c>
      <c r="F31" s="35" t="s">
        <v>12</v>
      </c>
      <c r="G31" s="35" t="s">
        <v>106</v>
      </c>
      <c r="H31" s="44">
        <v>126745</v>
      </c>
      <c r="I31" s="108">
        <f t="shared" si="0"/>
        <v>126745</v>
      </c>
    </row>
    <row r="32" spans="1:9" s="29" customFormat="1" ht="27" customHeight="1" x14ac:dyDescent="0.25">
      <c r="A32" s="130">
        <v>12</v>
      </c>
      <c r="B32" s="112">
        <v>900</v>
      </c>
      <c r="C32" s="112">
        <v>90026</v>
      </c>
      <c r="D32" s="46">
        <v>605</v>
      </c>
      <c r="E32" s="47" t="s">
        <v>118</v>
      </c>
      <c r="F32" s="124" t="s">
        <v>124</v>
      </c>
      <c r="G32" s="35" t="s">
        <v>110</v>
      </c>
      <c r="H32" s="44">
        <v>0</v>
      </c>
    </row>
    <row r="33" spans="1:9" s="29" customFormat="1" ht="27" customHeight="1" x14ac:dyDescent="0.25">
      <c r="A33" s="131"/>
      <c r="B33" s="120"/>
      <c r="C33" s="120"/>
      <c r="D33" s="46">
        <v>605</v>
      </c>
      <c r="E33" s="47" t="s">
        <v>108</v>
      </c>
      <c r="F33" s="125"/>
      <c r="G33" s="35" t="s">
        <v>111</v>
      </c>
      <c r="H33" s="44">
        <v>1500000</v>
      </c>
    </row>
    <row r="34" spans="1:9" s="29" customFormat="1" ht="27" customHeight="1" x14ac:dyDescent="0.25">
      <c r="A34" s="131"/>
      <c r="B34" s="120"/>
      <c r="C34" s="120"/>
      <c r="D34" s="46">
        <v>605</v>
      </c>
      <c r="E34" s="47" t="s">
        <v>36</v>
      </c>
      <c r="F34" s="126"/>
      <c r="G34" s="35" t="s">
        <v>109</v>
      </c>
      <c r="H34" s="44">
        <v>300000</v>
      </c>
    </row>
    <row r="35" spans="1:9" s="29" customFormat="1" ht="24.75" customHeight="1" x14ac:dyDescent="0.25">
      <c r="A35" s="132"/>
      <c r="B35" s="113"/>
      <c r="C35" s="113"/>
      <c r="D35" s="46"/>
      <c r="E35" s="2"/>
      <c r="F35" s="96" t="s">
        <v>157</v>
      </c>
      <c r="G35" s="35"/>
      <c r="H35" s="39">
        <f>H34+H33+H32</f>
        <v>1800000</v>
      </c>
      <c r="I35" s="108">
        <f t="shared" ref="I35:I37" si="1">H35</f>
        <v>1800000</v>
      </c>
    </row>
    <row r="36" spans="1:9" s="29" customFormat="1" ht="53.25" customHeight="1" x14ac:dyDescent="0.25">
      <c r="A36" s="46">
        <v>13</v>
      </c>
      <c r="B36" s="46">
        <v>900</v>
      </c>
      <c r="C36" s="46">
        <v>90026</v>
      </c>
      <c r="D36" s="46">
        <v>665</v>
      </c>
      <c r="E36" s="47" t="s">
        <v>36</v>
      </c>
      <c r="F36" s="35" t="s">
        <v>28</v>
      </c>
      <c r="G36" s="35" t="s">
        <v>106</v>
      </c>
      <c r="H36" s="44">
        <v>38400</v>
      </c>
      <c r="I36" s="108">
        <f t="shared" si="1"/>
        <v>38400</v>
      </c>
    </row>
    <row r="37" spans="1:9" s="29" customFormat="1" ht="34.950000000000003" customHeight="1" x14ac:dyDescent="0.25">
      <c r="A37" s="41">
        <v>14</v>
      </c>
      <c r="B37" s="46">
        <v>900</v>
      </c>
      <c r="C37" s="46">
        <v>90095</v>
      </c>
      <c r="D37" s="46">
        <v>603</v>
      </c>
      <c r="E37" s="51">
        <v>0</v>
      </c>
      <c r="F37" s="43" t="s">
        <v>25</v>
      </c>
      <c r="G37" s="35" t="s">
        <v>106</v>
      </c>
      <c r="H37" s="44">
        <v>17000</v>
      </c>
      <c r="I37" s="108">
        <f t="shared" si="1"/>
        <v>17000</v>
      </c>
    </row>
    <row r="38" spans="1:9" s="30" customFormat="1" ht="30" customHeight="1" x14ac:dyDescent="0.25">
      <c r="A38" s="130">
        <v>15</v>
      </c>
      <c r="B38" s="112">
        <v>900</v>
      </c>
      <c r="C38" s="112">
        <v>90095</v>
      </c>
      <c r="D38" s="46">
        <v>605</v>
      </c>
      <c r="E38" s="47" t="s">
        <v>108</v>
      </c>
      <c r="F38" s="124" t="s">
        <v>7</v>
      </c>
      <c r="G38" s="35" t="s">
        <v>127</v>
      </c>
      <c r="H38" s="44">
        <v>300000</v>
      </c>
    </row>
    <row r="39" spans="1:9" s="30" customFormat="1" ht="30" customHeight="1" x14ac:dyDescent="0.25">
      <c r="A39" s="131"/>
      <c r="B39" s="120"/>
      <c r="C39" s="120"/>
      <c r="D39" s="46">
        <v>605</v>
      </c>
      <c r="E39" s="47" t="s">
        <v>36</v>
      </c>
      <c r="F39" s="126"/>
      <c r="G39" s="35" t="s">
        <v>109</v>
      </c>
      <c r="H39" s="44">
        <v>52942</v>
      </c>
    </row>
    <row r="40" spans="1:9" s="29" customFormat="1" ht="24.75" customHeight="1" x14ac:dyDescent="0.25">
      <c r="A40" s="132"/>
      <c r="B40" s="113"/>
      <c r="C40" s="113"/>
      <c r="D40" s="46"/>
      <c r="E40" s="2"/>
      <c r="F40" s="96" t="s">
        <v>158</v>
      </c>
      <c r="G40" s="35"/>
      <c r="H40" s="39">
        <f>H38+H39</f>
        <v>352942</v>
      </c>
      <c r="I40" s="108">
        <f t="shared" ref="I40" si="2">H40</f>
        <v>352942</v>
      </c>
    </row>
    <row r="41" spans="1:9" s="29" customFormat="1" ht="31.5" customHeight="1" x14ac:dyDescent="0.25">
      <c r="A41" s="46">
        <v>16</v>
      </c>
      <c r="B41" s="46">
        <v>900</v>
      </c>
      <c r="C41" s="46">
        <v>90095</v>
      </c>
      <c r="D41" s="46">
        <v>605</v>
      </c>
      <c r="E41" s="51">
        <v>0</v>
      </c>
      <c r="F41" s="43" t="s">
        <v>33</v>
      </c>
      <c r="G41" s="35" t="s">
        <v>128</v>
      </c>
      <c r="H41" s="44">
        <v>16302.34</v>
      </c>
    </row>
    <row r="42" spans="1:9" s="29" customFormat="1" ht="31.5" customHeight="1" x14ac:dyDescent="0.25">
      <c r="A42" s="46">
        <v>17</v>
      </c>
      <c r="B42" s="46">
        <v>900</v>
      </c>
      <c r="C42" s="46">
        <v>90095</v>
      </c>
      <c r="D42" s="46">
        <v>606</v>
      </c>
      <c r="E42" s="51">
        <v>0</v>
      </c>
      <c r="F42" s="43" t="s">
        <v>130</v>
      </c>
      <c r="G42" s="35" t="s">
        <v>128</v>
      </c>
      <c r="H42" s="44">
        <v>14408.34</v>
      </c>
    </row>
    <row r="43" spans="1:9" s="29" customFormat="1" ht="46.2" customHeight="1" x14ac:dyDescent="0.25">
      <c r="A43" s="46">
        <v>18</v>
      </c>
      <c r="B43" s="46">
        <v>900</v>
      </c>
      <c r="C43" s="46">
        <v>90095</v>
      </c>
      <c r="D43" s="46">
        <v>605</v>
      </c>
      <c r="E43" s="51">
        <v>0</v>
      </c>
      <c r="F43" s="43" t="s">
        <v>35</v>
      </c>
      <c r="G43" s="35" t="s">
        <v>128</v>
      </c>
      <c r="H43" s="44">
        <v>15754.12</v>
      </c>
    </row>
    <row r="44" spans="1:9" s="29" customFormat="1" ht="45.6" customHeight="1" x14ac:dyDescent="0.25">
      <c r="A44" s="46">
        <v>19</v>
      </c>
      <c r="B44" s="46">
        <v>900</v>
      </c>
      <c r="C44" s="46">
        <v>90095</v>
      </c>
      <c r="D44" s="46">
        <v>605</v>
      </c>
      <c r="E44" s="47">
        <v>0</v>
      </c>
      <c r="F44" s="35" t="s">
        <v>129</v>
      </c>
      <c r="G44" s="35" t="s">
        <v>128</v>
      </c>
      <c r="H44" s="44">
        <v>8867</v>
      </c>
      <c r="I44" s="108">
        <f t="shared" ref="I44" si="3">H44</f>
        <v>8867</v>
      </c>
    </row>
    <row r="45" spans="1:9" s="33" customFormat="1" ht="27" customHeight="1" x14ac:dyDescent="0.3">
      <c r="A45" s="36"/>
      <c r="B45" s="36"/>
      <c r="C45" s="36"/>
      <c r="D45" s="36"/>
      <c r="E45" s="53"/>
      <c r="F45" s="36" t="s">
        <v>32</v>
      </c>
      <c r="G45" s="36"/>
      <c r="H45" s="37">
        <f>H44+H43+H42+H41+H40+H37+H36+H35+H31+H30+H29+H28</f>
        <v>2478918.7999999998</v>
      </c>
    </row>
    <row r="46" spans="1:9" s="55" customFormat="1" ht="31.2" customHeight="1" x14ac:dyDescent="0.3">
      <c r="A46" s="112">
        <v>20</v>
      </c>
      <c r="B46" s="133">
        <v>921</v>
      </c>
      <c r="C46" s="133">
        <v>92109</v>
      </c>
      <c r="D46" s="54">
        <v>605</v>
      </c>
      <c r="E46" s="51" t="s">
        <v>118</v>
      </c>
      <c r="F46" s="121" t="s">
        <v>143</v>
      </c>
      <c r="G46" s="35" t="s">
        <v>110</v>
      </c>
      <c r="H46" s="45">
        <v>51955.86</v>
      </c>
    </row>
    <row r="47" spans="1:9" s="55" customFormat="1" ht="31.2" customHeight="1" x14ac:dyDescent="0.3">
      <c r="A47" s="120"/>
      <c r="B47" s="134"/>
      <c r="C47" s="134"/>
      <c r="D47" s="54">
        <v>605</v>
      </c>
      <c r="E47" s="51" t="s">
        <v>108</v>
      </c>
      <c r="F47" s="122"/>
      <c r="G47" s="35" t="s">
        <v>111</v>
      </c>
      <c r="H47" s="45">
        <v>234017.55</v>
      </c>
    </row>
    <row r="48" spans="1:9" s="55" customFormat="1" ht="31.2" customHeight="1" x14ac:dyDescent="0.3">
      <c r="A48" s="120"/>
      <c r="B48" s="134"/>
      <c r="C48" s="134"/>
      <c r="D48" s="54">
        <v>605</v>
      </c>
      <c r="E48" s="51" t="s">
        <v>36</v>
      </c>
      <c r="F48" s="123"/>
      <c r="G48" s="35" t="s">
        <v>109</v>
      </c>
      <c r="H48" s="45">
        <v>133761.09</v>
      </c>
    </row>
    <row r="49" spans="1:9" s="29" customFormat="1" ht="24" customHeight="1" x14ac:dyDescent="0.25">
      <c r="A49" s="113"/>
      <c r="B49" s="135"/>
      <c r="C49" s="135"/>
      <c r="D49" s="46"/>
      <c r="E49" s="2"/>
      <c r="F49" s="96" t="s">
        <v>159</v>
      </c>
      <c r="G49" s="35"/>
      <c r="H49" s="39">
        <f>H48+H47+H46</f>
        <v>419734.5</v>
      </c>
      <c r="I49" s="108">
        <f t="shared" ref="I49" si="4">H49</f>
        <v>419734.5</v>
      </c>
    </row>
    <row r="50" spans="1:9" s="33" customFormat="1" ht="27" customHeight="1" x14ac:dyDescent="0.3">
      <c r="A50" s="36"/>
      <c r="B50" s="36"/>
      <c r="C50" s="36"/>
      <c r="D50" s="36"/>
      <c r="E50" s="53"/>
      <c r="F50" s="36" t="s">
        <v>37</v>
      </c>
      <c r="G50" s="36"/>
      <c r="H50" s="37">
        <f>H49</f>
        <v>419734.5</v>
      </c>
    </row>
    <row r="51" spans="1:9" s="29" customFormat="1" ht="29.25" customHeight="1" x14ac:dyDescent="0.25">
      <c r="A51" s="46" t="s">
        <v>8</v>
      </c>
      <c r="B51" s="46"/>
      <c r="C51" s="46"/>
      <c r="D51" s="46"/>
      <c r="E51" s="47"/>
      <c r="F51" s="34" t="s">
        <v>5</v>
      </c>
      <c r="G51" s="34"/>
      <c r="H51" s="39">
        <f>H49+H45+H27+H23+H21+H9</f>
        <v>10751000.300000001</v>
      </c>
    </row>
    <row r="52" spans="1:9" s="29" customFormat="1" ht="20.25" customHeight="1" x14ac:dyDescent="0.25">
      <c r="A52" s="56"/>
      <c r="B52" s="56"/>
      <c r="C52" s="56"/>
      <c r="D52" s="56"/>
      <c r="E52" s="57"/>
      <c r="F52" s="98" t="s">
        <v>134</v>
      </c>
      <c r="G52" s="34"/>
      <c r="H52" s="39">
        <f>+H48+H46+H44+H43+H42+H41+H39++H37+H36+H34+H32+H31+H30+H29+H28+H22+H18+H16+H14+H10+H8+H7+H24</f>
        <v>2536504.87</v>
      </c>
    </row>
    <row r="53" spans="1:9" s="29" customFormat="1" ht="20.25" customHeight="1" x14ac:dyDescent="0.25">
      <c r="A53" s="56"/>
      <c r="B53" s="56"/>
      <c r="C53" s="56"/>
      <c r="D53" s="56"/>
      <c r="E53" s="57"/>
      <c r="F53" s="98" t="s">
        <v>148</v>
      </c>
      <c r="G53" s="34"/>
      <c r="H53" s="39">
        <f>H25</f>
        <v>201080</v>
      </c>
    </row>
    <row r="54" spans="1:9" s="29" customFormat="1" ht="20.25" customHeight="1" x14ac:dyDescent="0.25">
      <c r="A54" s="56"/>
      <c r="B54" s="56"/>
      <c r="C54" s="56"/>
      <c r="D54" s="56"/>
      <c r="E54" s="57"/>
      <c r="F54" s="98" t="s">
        <v>135</v>
      </c>
      <c r="G54" s="34"/>
      <c r="H54" s="39">
        <f>H49+H40+H35+H17</f>
        <v>4032887.5</v>
      </c>
    </row>
    <row r="55" spans="1:9" s="29" customFormat="1" ht="20.25" customHeight="1" x14ac:dyDescent="0.25">
      <c r="A55" s="56"/>
      <c r="B55" s="56"/>
      <c r="C55" s="56"/>
      <c r="D55" s="56"/>
      <c r="E55" s="57"/>
      <c r="F55" s="35" t="s">
        <v>109</v>
      </c>
      <c r="G55" s="138">
        <f>H55+H56</f>
        <v>757690.95</v>
      </c>
      <c r="H55" s="44">
        <f>H48+H39+H34+H16</f>
        <v>705735.09</v>
      </c>
    </row>
    <row r="56" spans="1:9" ht="20.25" customHeight="1" x14ac:dyDescent="0.25">
      <c r="F56" s="35" t="s">
        <v>110</v>
      </c>
      <c r="G56" s="139"/>
      <c r="H56" s="99">
        <f>H46+H32+H14</f>
        <v>51955.86</v>
      </c>
      <c r="I56" s="106"/>
    </row>
    <row r="57" spans="1:9" s="104" customFormat="1" ht="20.25" customHeight="1" x14ac:dyDescent="0.25">
      <c r="A57" s="100"/>
      <c r="B57" s="100"/>
      <c r="C57" s="100"/>
      <c r="D57" s="100"/>
      <c r="E57" s="101"/>
      <c r="F57" s="102" t="s">
        <v>111</v>
      </c>
      <c r="G57" s="102"/>
      <c r="H57" s="103">
        <f>H47+H38+H33+H15</f>
        <v>3275196.55</v>
      </c>
      <c r="I57" s="105"/>
    </row>
    <row r="58" spans="1:9" s="104" customFormat="1" ht="20.25" customHeight="1" x14ac:dyDescent="0.25">
      <c r="A58" s="100"/>
      <c r="B58" s="100"/>
      <c r="C58" s="100"/>
      <c r="D58" s="100"/>
      <c r="E58" s="101"/>
      <c r="F58" s="102" t="s">
        <v>133</v>
      </c>
      <c r="G58" s="102"/>
      <c r="H58" s="103">
        <f>H19+H12+H11</f>
        <v>4738218.88</v>
      </c>
      <c r="I58" s="104">
        <f>SUM(I7:I57)</f>
        <v>10650615.5</v>
      </c>
    </row>
    <row r="59" spans="1:9" x14ac:dyDescent="0.25">
      <c r="I59" s="106">
        <f>H51-I58</f>
        <v>100384.80000000075</v>
      </c>
    </row>
    <row r="60" spans="1:9" x14ac:dyDescent="0.25">
      <c r="H60" s="59">
        <f>H52+H57+H58+H53</f>
        <v>10751000.300000001</v>
      </c>
    </row>
    <row r="61" spans="1:9" x14ac:dyDescent="0.25">
      <c r="H61" s="59">
        <f>H51-H60</f>
        <v>0</v>
      </c>
    </row>
  </sheetData>
  <mergeCells count="41">
    <mergeCell ref="G55:G56"/>
    <mergeCell ref="A38:A40"/>
    <mergeCell ref="B38:B40"/>
    <mergeCell ref="C38:C40"/>
    <mergeCell ref="F38:F39"/>
    <mergeCell ref="A46:A49"/>
    <mergeCell ref="B46:B49"/>
    <mergeCell ref="C46:C49"/>
    <mergeCell ref="F46:F48"/>
    <mergeCell ref="A32:A35"/>
    <mergeCell ref="B32:B35"/>
    <mergeCell ref="C32:C35"/>
    <mergeCell ref="F32:F34"/>
    <mergeCell ref="A18:A20"/>
    <mergeCell ref="B18:B20"/>
    <mergeCell ref="F18:F19"/>
    <mergeCell ref="A24:A26"/>
    <mergeCell ref="C18:C20"/>
    <mergeCell ref="B24:B26"/>
    <mergeCell ref="D24:D25"/>
    <mergeCell ref="E24:E25"/>
    <mergeCell ref="F24:F25"/>
    <mergeCell ref="C24:C26"/>
    <mergeCell ref="B14:B17"/>
    <mergeCell ref="C14:C17"/>
    <mergeCell ref="F14:F16"/>
    <mergeCell ref="F10:F12"/>
    <mergeCell ref="A14:A17"/>
    <mergeCell ref="A10:A13"/>
    <mergeCell ref="B10:B13"/>
    <mergeCell ref="C10:C13"/>
    <mergeCell ref="D10:D12"/>
    <mergeCell ref="E10:E12"/>
    <mergeCell ref="D6:E6"/>
    <mergeCell ref="A2:H2"/>
    <mergeCell ref="B4:B5"/>
    <mergeCell ref="C4:C5"/>
    <mergeCell ref="D4:E5"/>
    <mergeCell ref="F4:F5"/>
    <mergeCell ref="G4:G5"/>
    <mergeCell ref="H4:H5"/>
  </mergeCells>
  <pageMargins left="0.9055118110236221" right="0.70866141732283472" top="0.94488188976377963" bottom="0.94488188976377963" header="0.31496062992125984" footer="0.31496062992125984"/>
  <pageSetup paperSize="9" scale="73" fitToHeight="0" orientation="portrait" r:id="rId1"/>
  <headerFooter>
    <oddFooter>Strona &amp;P z &amp;N</oddFooter>
  </headerFooter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topLeftCell="A8" zoomScale="95" zoomScaleNormal="100" zoomScaleSheetLayoutView="95" workbookViewId="0">
      <selection activeCell="F54" sqref="F54"/>
    </sheetView>
  </sheetViews>
  <sheetFormatPr defaultColWidth="9.109375" defaultRowHeight="13.8" x14ac:dyDescent="0.25"/>
  <cols>
    <col min="1" max="1" width="4.6640625" style="1" customWidth="1"/>
    <col min="2" max="2" width="6.6640625" style="1" customWidth="1"/>
    <col min="3" max="3" width="8.5546875" style="1" customWidth="1"/>
    <col min="4" max="4" width="4.88671875" style="1" customWidth="1"/>
    <col min="5" max="5" width="6.33203125" style="49" customWidth="1"/>
    <col min="6" max="6" width="44.5546875" style="25" customWidth="1"/>
    <col min="7" max="7" width="23.44140625" style="25" customWidth="1"/>
    <col min="8" max="8" width="18.44140625" style="58" customWidth="1"/>
    <col min="9" max="9" width="16" style="26" bestFit="1" customWidth="1"/>
    <col min="10" max="16384" width="9.109375" style="26"/>
  </cols>
  <sheetData>
    <row r="1" spans="1:8" ht="34.950000000000003" customHeight="1" x14ac:dyDescent="0.25">
      <c r="B1" s="97"/>
      <c r="C1" s="97"/>
      <c r="D1" s="97"/>
      <c r="E1" s="97"/>
      <c r="F1" s="97"/>
      <c r="G1" s="97"/>
      <c r="H1" s="97" t="s">
        <v>142</v>
      </c>
    </row>
    <row r="2" spans="1:8" s="27" customFormat="1" ht="50.25" customHeight="1" x14ac:dyDescent="0.3">
      <c r="A2" s="111" t="s">
        <v>104</v>
      </c>
      <c r="B2" s="111"/>
      <c r="C2" s="111"/>
      <c r="D2" s="111"/>
      <c r="E2" s="111"/>
      <c r="F2" s="111"/>
      <c r="G2" s="111"/>
      <c r="H2" s="111"/>
    </row>
    <row r="4" spans="1:8" ht="45" customHeight="1" x14ac:dyDescent="0.25">
      <c r="A4" s="46" t="s">
        <v>0</v>
      </c>
      <c r="B4" s="112" t="s">
        <v>1</v>
      </c>
      <c r="C4" s="112" t="s">
        <v>2</v>
      </c>
      <c r="D4" s="114" t="s">
        <v>3</v>
      </c>
      <c r="E4" s="115"/>
      <c r="F4" s="118" t="s">
        <v>4</v>
      </c>
      <c r="G4" s="118" t="s">
        <v>105</v>
      </c>
      <c r="H4" s="118" t="s">
        <v>5</v>
      </c>
    </row>
    <row r="5" spans="1:8" ht="45" customHeight="1" x14ac:dyDescent="0.25">
      <c r="A5" s="46"/>
      <c r="B5" s="113"/>
      <c r="C5" s="113"/>
      <c r="D5" s="116"/>
      <c r="E5" s="117"/>
      <c r="F5" s="119"/>
      <c r="G5" s="119"/>
      <c r="H5" s="119"/>
    </row>
    <row r="6" spans="1:8" s="28" customFormat="1" x14ac:dyDescent="0.25">
      <c r="A6" s="61">
        <v>1</v>
      </c>
      <c r="B6" s="61">
        <v>1</v>
      </c>
      <c r="C6" s="61">
        <v>2</v>
      </c>
      <c r="D6" s="110">
        <v>3</v>
      </c>
      <c r="E6" s="110"/>
      <c r="F6" s="61">
        <v>4</v>
      </c>
      <c r="G6" s="64">
        <v>5</v>
      </c>
      <c r="H6" s="61">
        <v>6</v>
      </c>
    </row>
    <row r="7" spans="1:8" s="29" customFormat="1" ht="33" customHeight="1" x14ac:dyDescent="0.25">
      <c r="A7" s="112">
        <v>1</v>
      </c>
      <c r="B7" s="112">
        <v>600</v>
      </c>
      <c r="C7" s="112">
        <v>60016</v>
      </c>
      <c r="D7" s="46">
        <v>605</v>
      </c>
      <c r="E7" s="47">
        <v>0</v>
      </c>
      <c r="F7" s="124" t="s">
        <v>107</v>
      </c>
      <c r="G7" s="35" t="s">
        <v>110</v>
      </c>
      <c r="H7" s="44">
        <v>1358262</v>
      </c>
    </row>
    <row r="8" spans="1:8" s="29" customFormat="1" ht="24.75" customHeight="1" x14ac:dyDescent="0.25">
      <c r="A8" s="120"/>
      <c r="B8" s="120"/>
      <c r="C8" s="120"/>
      <c r="D8" s="46">
        <v>605</v>
      </c>
      <c r="E8" s="47" t="s">
        <v>108</v>
      </c>
      <c r="F8" s="125"/>
      <c r="G8" s="35" t="s">
        <v>111</v>
      </c>
      <c r="H8" s="44">
        <v>1173569</v>
      </c>
    </row>
    <row r="9" spans="1:8" s="29" customFormat="1" ht="24.75" customHeight="1" x14ac:dyDescent="0.25">
      <c r="A9" s="120"/>
      <c r="B9" s="120"/>
      <c r="C9" s="120"/>
      <c r="D9" s="46">
        <v>605</v>
      </c>
      <c r="E9" s="47" t="s">
        <v>36</v>
      </c>
      <c r="F9" s="126"/>
      <c r="G9" s="35" t="s">
        <v>109</v>
      </c>
      <c r="H9" s="44">
        <v>251530</v>
      </c>
    </row>
    <row r="10" spans="1:8" s="29" customFormat="1" ht="24.75" customHeight="1" x14ac:dyDescent="0.25">
      <c r="A10" s="113"/>
      <c r="B10" s="113"/>
      <c r="C10" s="113"/>
      <c r="D10" s="46"/>
      <c r="E10" s="2"/>
      <c r="F10" s="96" t="s">
        <v>112</v>
      </c>
      <c r="G10" s="35"/>
      <c r="H10" s="39">
        <f>H9+H8+H7</f>
        <v>2783361</v>
      </c>
    </row>
    <row r="11" spans="1:8" s="29" customFormat="1" ht="29.25" customHeight="1" x14ac:dyDescent="0.25">
      <c r="A11" s="46">
        <v>2</v>
      </c>
      <c r="B11" s="46">
        <v>600</v>
      </c>
      <c r="C11" s="46">
        <v>60016</v>
      </c>
      <c r="D11" s="46">
        <v>605</v>
      </c>
      <c r="E11" s="47">
        <v>0</v>
      </c>
      <c r="F11" s="35" t="s">
        <v>6</v>
      </c>
      <c r="G11" s="35" t="s">
        <v>106</v>
      </c>
      <c r="H11" s="44">
        <v>70000</v>
      </c>
    </row>
    <row r="12" spans="1:8" s="29" customFormat="1" ht="29.25" customHeight="1" x14ac:dyDescent="0.25">
      <c r="A12" s="46">
        <v>3</v>
      </c>
      <c r="B12" s="46">
        <v>600</v>
      </c>
      <c r="C12" s="46">
        <v>60016</v>
      </c>
      <c r="D12" s="46">
        <v>605</v>
      </c>
      <c r="E12" s="47">
        <v>0</v>
      </c>
      <c r="F12" s="35" t="s">
        <v>116</v>
      </c>
      <c r="G12" s="35" t="s">
        <v>106</v>
      </c>
      <c r="H12" s="44">
        <v>55000</v>
      </c>
    </row>
    <row r="13" spans="1:8" s="29" customFormat="1" ht="29.25" customHeight="1" x14ac:dyDescent="0.25">
      <c r="A13" s="46">
        <v>4</v>
      </c>
      <c r="B13" s="46">
        <v>600</v>
      </c>
      <c r="C13" s="46">
        <v>60016</v>
      </c>
      <c r="D13" s="46">
        <v>605</v>
      </c>
      <c r="E13" s="47">
        <v>0</v>
      </c>
      <c r="F13" s="35" t="s">
        <v>117</v>
      </c>
      <c r="G13" s="35" t="s">
        <v>106</v>
      </c>
      <c r="H13" s="44">
        <v>70000</v>
      </c>
    </row>
    <row r="14" spans="1:8" s="33" customFormat="1" ht="27" customHeight="1" x14ac:dyDescent="0.25">
      <c r="A14" s="36"/>
      <c r="B14" s="36"/>
      <c r="C14" s="36"/>
      <c r="D14" s="36"/>
      <c r="E14" s="53"/>
      <c r="F14" s="36" t="s">
        <v>29</v>
      </c>
      <c r="G14" s="36"/>
      <c r="H14" s="37">
        <f>H10+H11+H12+H13</f>
        <v>2978361</v>
      </c>
    </row>
    <row r="15" spans="1:8" s="29" customFormat="1" ht="21.75" customHeight="1" x14ac:dyDescent="0.25">
      <c r="A15" s="112">
        <v>5</v>
      </c>
      <c r="B15" s="112">
        <v>700</v>
      </c>
      <c r="C15" s="112">
        <v>70005</v>
      </c>
      <c r="D15" s="112">
        <v>605</v>
      </c>
      <c r="E15" s="127">
        <v>0</v>
      </c>
      <c r="F15" s="124" t="s">
        <v>115</v>
      </c>
      <c r="G15" s="35" t="s">
        <v>106</v>
      </c>
      <c r="H15" s="44">
        <v>3173917.12</v>
      </c>
    </row>
    <row r="16" spans="1:8" s="29" customFormat="1" ht="21.75" customHeight="1" x14ac:dyDescent="0.25">
      <c r="A16" s="120"/>
      <c r="B16" s="120"/>
      <c r="C16" s="120"/>
      <c r="D16" s="120"/>
      <c r="E16" s="128"/>
      <c r="F16" s="125"/>
      <c r="G16" s="35" t="s">
        <v>114</v>
      </c>
      <c r="H16" s="44">
        <v>2196832.88</v>
      </c>
    </row>
    <row r="17" spans="1:8" s="29" customFormat="1" ht="21.75" customHeight="1" x14ac:dyDescent="0.25">
      <c r="A17" s="120"/>
      <c r="B17" s="120"/>
      <c r="C17" s="120"/>
      <c r="D17" s="113"/>
      <c r="E17" s="129"/>
      <c r="F17" s="126"/>
      <c r="G17" s="35" t="s">
        <v>113</v>
      </c>
      <c r="H17" s="44">
        <v>250000</v>
      </c>
    </row>
    <row r="18" spans="1:8" s="29" customFormat="1" ht="19.5" customHeight="1" x14ac:dyDescent="0.25">
      <c r="A18" s="113"/>
      <c r="B18" s="113"/>
      <c r="C18" s="113"/>
      <c r="D18" s="46"/>
      <c r="E18" s="47"/>
      <c r="F18" s="96" t="s">
        <v>138</v>
      </c>
      <c r="G18" s="35"/>
      <c r="H18" s="39">
        <f>H17+H16+H15</f>
        <v>5620750</v>
      </c>
    </row>
    <row r="19" spans="1:8" s="29" customFormat="1" ht="33" customHeight="1" x14ac:dyDescent="0.25">
      <c r="A19" s="112">
        <v>6</v>
      </c>
      <c r="B19" s="112">
        <v>700</v>
      </c>
      <c r="C19" s="112">
        <v>70005</v>
      </c>
      <c r="D19" s="46">
        <v>605</v>
      </c>
      <c r="E19" s="47" t="s">
        <v>118</v>
      </c>
      <c r="F19" s="121" t="s">
        <v>9</v>
      </c>
      <c r="G19" s="35" t="s">
        <v>110</v>
      </c>
      <c r="H19" s="44">
        <v>1019000</v>
      </c>
    </row>
    <row r="20" spans="1:8" s="29" customFormat="1" ht="19.5" customHeight="1" x14ac:dyDescent="0.25">
      <c r="A20" s="120"/>
      <c r="B20" s="120"/>
      <c r="C20" s="120"/>
      <c r="D20" s="46">
        <v>605</v>
      </c>
      <c r="E20" s="47" t="s">
        <v>108</v>
      </c>
      <c r="F20" s="122"/>
      <c r="G20" s="35" t="s">
        <v>111</v>
      </c>
      <c r="H20" s="44">
        <v>1241179</v>
      </c>
    </row>
    <row r="21" spans="1:8" s="29" customFormat="1" ht="33" customHeight="1" x14ac:dyDescent="0.25">
      <c r="A21" s="120"/>
      <c r="B21" s="120"/>
      <c r="C21" s="120"/>
      <c r="D21" s="46">
        <v>605</v>
      </c>
      <c r="E21" s="47" t="s">
        <v>36</v>
      </c>
      <c r="F21" s="123"/>
      <c r="G21" s="35" t="s">
        <v>109</v>
      </c>
      <c r="H21" s="44">
        <v>219032</v>
      </c>
    </row>
    <row r="22" spans="1:8" s="29" customFormat="1" ht="24.75" customHeight="1" x14ac:dyDescent="0.25">
      <c r="A22" s="113"/>
      <c r="B22" s="113"/>
      <c r="C22" s="113"/>
      <c r="D22" s="46"/>
      <c r="E22" s="2"/>
      <c r="F22" s="96" t="s">
        <v>136</v>
      </c>
      <c r="G22" s="35"/>
      <c r="H22" s="39">
        <f>H21+H20+H19</f>
        <v>2479211</v>
      </c>
    </row>
    <row r="23" spans="1:8" s="29" customFormat="1" ht="64.5" customHeight="1" x14ac:dyDescent="0.25">
      <c r="A23" s="46">
        <v>7</v>
      </c>
      <c r="B23" s="46">
        <v>700</v>
      </c>
      <c r="C23" s="46">
        <v>70005</v>
      </c>
      <c r="D23" s="46">
        <v>606</v>
      </c>
      <c r="E23" s="47">
        <v>0</v>
      </c>
      <c r="F23" s="43" t="s">
        <v>26</v>
      </c>
      <c r="G23" s="35" t="s">
        <v>106</v>
      </c>
      <c r="H23" s="44">
        <v>300000</v>
      </c>
    </row>
    <row r="24" spans="1:8" s="29" customFormat="1" ht="28.5" customHeight="1" x14ac:dyDescent="0.25">
      <c r="A24" s="112">
        <v>8</v>
      </c>
      <c r="B24" s="112">
        <v>700</v>
      </c>
      <c r="C24" s="112">
        <v>70021</v>
      </c>
      <c r="D24" s="46">
        <v>603</v>
      </c>
      <c r="E24" s="47">
        <v>0</v>
      </c>
      <c r="F24" s="124" t="s">
        <v>10</v>
      </c>
      <c r="G24" s="35" t="s">
        <v>106</v>
      </c>
      <c r="H24" s="44">
        <v>2524117</v>
      </c>
    </row>
    <row r="25" spans="1:8" s="29" customFormat="1" ht="28.5" customHeight="1" x14ac:dyDescent="0.25">
      <c r="A25" s="120"/>
      <c r="B25" s="120"/>
      <c r="C25" s="113"/>
      <c r="D25" s="46">
        <v>603</v>
      </c>
      <c r="E25" s="47">
        <v>0</v>
      </c>
      <c r="F25" s="126"/>
      <c r="G25" s="35" t="s">
        <v>114</v>
      </c>
      <c r="H25" s="44">
        <v>2291386</v>
      </c>
    </row>
    <row r="26" spans="1:8" s="29" customFormat="1" ht="24.75" customHeight="1" x14ac:dyDescent="0.25">
      <c r="A26" s="113"/>
      <c r="B26" s="113"/>
      <c r="C26" s="46"/>
      <c r="D26" s="46"/>
      <c r="E26" s="2"/>
      <c r="F26" s="96" t="s">
        <v>137</v>
      </c>
      <c r="G26" s="35"/>
      <c r="H26" s="39">
        <f>H25+H24</f>
        <v>4815503</v>
      </c>
    </row>
    <row r="27" spans="1:8" s="33" customFormat="1" ht="27" customHeight="1" x14ac:dyDescent="0.3">
      <c r="A27" s="36"/>
      <c r="B27" s="36"/>
      <c r="C27" s="36"/>
      <c r="D27" s="36"/>
      <c r="E27" s="53"/>
      <c r="F27" s="36" t="s">
        <v>30</v>
      </c>
      <c r="G27" s="36"/>
      <c r="H27" s="37">
        <f>H26+H23+H22+H18</f>
        <v>13215464</v>
      </c>
    </row>
    <row r="28" spans="1:8" s="29" customFormat="1" ht="43.5" customHeight="1" x14ac:dyDescent="0.25">
      <c r="A28" s="46">
        <v>9</v>
      </c>
      <c r="B28" s="46">
        <v>710</v>
      </c>
      <c r="C28" s="46">
        <v>71035</v>
      </c>
      <c r="D28" s="46">
        <v>605</v>
      </c>
      <c r="E28" s="47">
        <v>0</v>
      </c>
      <c r="F28" s="35" t="s">
        <v>119</v>
      </c>
      <c r="G28" s="35" t="s">
        <v>106</v>
      </c>
      <c r="H28" s="44">
        <v>145000</v>
      </c>
    </row>
    <row r="29" spans="1:8" s="33" customFormat="1" ht="27" customHeight="1" x14ac:dyDescent="0.3">
      <c r="A29" s="36"/>
      <c r="B29" s="36"/>
      <c r="C29" s="36"/>
      <c r="D29" s="36"/>
      <c r="E29" s="53"/>
      <c r="F29" s="36" t="s">
        <v>145</v>
      </c>
      <c r="G29" s="36"/>
      <c r="H29" s="37">
        <f>H28</f>
        <v>145000</v>
      </c>
    </row>
    <row r="30" spans="1:8" s="62" customFormat="1" ht="30" customHeight="1" x14ac:dyDescent="0.3">
      <c r="A30" s="63">
        <v>10</v>
      </c>
      <c r="B30" s="52">
        <v>750</v>
      </c>
      <c r="C30" s="52">
        <v>75023</v>
      </c>
      <c r="D30" s="63">
        <v>606</v>
      </c>
      <c r="E30" s="51" t="s">
        <v>118</v>
      </c>
      <c r="F30" s="48" t="s">
        <v>120</v>
      </c>
      <c r="G30" s="35" t="s">
        <v>106</v>
      </c>
      <c r="H30" s="60">
        <v>30000</v>
      </c>
    </row>
    <row r="31" spans="1:8" s="62" customFormat="1" ht="30" customHeight="1" x14ac:dyDescent="0.3">
      <c r="A31" s="63">
        <v>11</v>
      </c>
      <c r="B31" s="52">
        <v>750</v>
      </c>
      <c r="C31" s="52">
        <v>75075</v>
      </c>
      <c r="D31" s="63">
        <v>605</v>
      </c>
      <c r="E31" s="51" t="s">
        <v>118</v>
      </c>
      <c r="F31" s="48" t="s">
        <v>121</v>
      </c>
      <c r="G31" s="35" t="s">
        <v>106</v>
      </c>
      <c r="H31" s="60">
        <v>20000</v>
      </c>
    </row>
    <row r="32" spans="1:8" s="33" customFormat="1" ht="27" customHeight="1" x14ac:dyDescent="0.3">
      <c r="A32" s="36"/>
      <c r="B32" s="36"/>
      <c r="C32" s="36"/>
      <c r="D32" s="36"/>
      <c r="E32" s="53"/>
      <c r="F32" s="36" t="s">
        <v>31</v>
      </c>
      <c r="G32" s="36"/>
      <c r="H32" s="37">
        <f>H31+H30</f>
        <v>50000</v>
      </c>
    </row>
    <row r="33" spans="1:8" s="62" customFormat="1" ht="30" customHeight="1" x14ac:dyDescent="0.3">
      <c r="A33" s="63">
        <v>12</v>
      </c>
      <c r="B33" s="52">
        <v>754</v>
      </c>
      <c r="C33" s="52">
        <v>75412</v>
      </c>
      <c r="D33" s="63">
        <v>605</v>
      </c>
      <c r="E33" s="51" t="s">
        <v>118</v>
      </c>
      <c r="F33" s="48" t="s">
        <v>122</v>
      </c>
      <c r="G33" s="35" t="s">
        <v>106</v>
      </c>
      <c r="H33" s="60">
        <v>15000</v>
      </c>
    </row>
    <row r="34" spans="1:8" s="33" customFormat="1" ht="27" customHeight="1" x14ac:dyDescent="0.3">
      <c r="A34" s="36"/>
      <c r="B34" s="36"/>
      <c r="C34" s="36"/>
      <c r="D34" s="36"/>
      <c r="E34" s="53"/>
      <c r="F34" s="36" t="s">
        <v>149</v>
      </c>
      <c r="G34" s="36"/>
      <c r="H34" s="37">
        <f>H31</f>
        <v>20000</v>
      </c>
    </row>
    <row r="35" spans="1:8" s="62" customFormat="1" ht="27" customHeight="1" x14ac:dyDescent="0.3">
      <c r="A35" s="142"/>
      <c r="B35" s="133">
        <v>853</v>
      </c>
      <c r="C35" s="133">
        <v>85334</v>
      </c>
      <c r="D35" s="133">
        <v>606</v>
      </c>
      <c r="E35" s="136" t="s">
        <v>118</v>
      </c>
      <c r="F35" s="121" t="s">
        <v>147</v>
      </c>
      <c r="G35" s="35" t="s">
        <v>106</v>
      </c>
      <c r="H35" s="60">
        <v>28920</v>
      </c>
    </row>
    <row r="36" spans="1:8" s="62" customFormat="1" ht="30" customHeight="1" x14ac:dyDescent="0.3">
      <c r="A36" s="143"/>
      <c r="B36" s="134"/>
      <c r="C36" s="135"/>
      <c r="D36" s="135"/>
      <c r="E36" s="137"/>
      <c r="F36" s="123"/>
      <c r="G36" s="35" t="s">
        <v>148</v>
      </c>
      <c r="H36" s="60">
        <v>201080</v>
      </c>
    </row>
    <row r="37" spans="1:8" s="62" customFormat="1" ht="30" customHeight="1" x14ac:dyDescent="0.3">
      <c r="A37" s="144"/>
      <c r="B37" s="135"/>
      <c r="C37" s="46"/>
      <c r="D37" s="46"/>
      <c r="E37" s="2"/>
      <c r="F37" s="96" t="s">
        <v>151</v>
      </c>
      <c r="G37" s="35"/>
      <c r="H37" s="39">
        <f>H36+H35</f>
        <v>230000</v>
      </c>
    </row>
    <row r="38" spans="1:8" s="33" customFormat="1" ht="27" customHeight="1" x14ac:dyDescent="0.3">
      <c r="A38" s="36"/>
      <c r="B38" s="36"/>
      <c r="C38" s="36"/>
      <c r="D38" s="36"/>
      <c r="E38" s="53"/>
      <c r="F38" s="36" t="s">
        <v>150</v>
      </c>
      <c r="G38" s="36"/>
      <c r="H38" s="37">
        <f>H37</f>
        <v>230000</v>
      </c>
    </row>
    <row r="39" spans="1:8" s="40" customFormat="1" ht="27" customHeight="1" x14ac:dyDescent="0.3">
      <c r="A39" s="41">
        <v>13</v>
      </c>
      <c r="B39" s="46">
        <v>900</v>
      </c>
      <c r="C39" s="46">
        <v>90001</v>
      </c>
      <c r="D39" s="41">
        <v>603</v>
      </c>
      <c r="E39" s="50">
        <v>0</v>
      </c>
      <c r="F39" s="42" t="s">
        <v>34</v>
      </c>
      <c r="G39" s="35" t="s">
        <v>106</v>
      </c>
      <c r="H39" s="44">
        <v>53500</v>
      </c>
    </row>
    <row r="40" spans="1:8" s="29" customFormat="1" ht="26.25" customHeight="1" x14ac:dyDescent="0.25">
      <c r="A40" s="46">
        <v>14</v>
      </c>
      <c r="B40" s="46">
        <v>900</v>
      </c>
      <c r="C40" s="46">
        <v>90001</v>
      </c>
      <c r="D40" s="46">
        <v>623</v>
      </c>
      <c r="E40" s="47">
        <v>0</v>
      </c>
      <c r="F40" s="35" t="s">
        <v>11</v>
      </c>
      <c r="G40" s="35" t="s">
        <v>106</v>
      </c>
      <c r="H40" s="44">
        <v>10000</v>
      </c>
    </row>
    <row r="41" spans="1:8" s="29" customFormat="1" ht="26.25" customHeight="1" x14ac:dyDescent="0.25">
      <c r="A41" s="46">
        <v>15</v>
      </c>
      <c r="B41" s="46">
        <v>900</v>
      </c>
      <c r="C41" s="46">
        <v>90003</v>
      </c>
      <c r="D41" s="46">
        <v>606</v>
      </c>
      <c r="E41" s="47">
        <v>0</v>
      </c>
      <c r="F41" s="35" t="s">
        <v>123</v>
      </c>
      <c r="G41" s="35" t="s">
        <v>106</v>
      </c>
      <c r="H41" s="44">
        <v>25000</v>
      </c>
    </row>
    <row r="42" spans="1:8" s="29" customFormat="1" ht="45.75" customHeight="1" x14ac:dyDescent="0.25">
      <c r="A42" s="41">
        <v>16</v>
      </c>
      <c r="B42" s="46">
        <v>900</v>
      </c>
      <c r="C42" s="46">
        <v>90005</v>
      </c>
      <c r="D42" s="46">
        <v>665</v>
      </c>
      <c r="E42" s="47" t="s">
        <v>36</v>
      </c>
      <c r="F42" s="35" t="s">
        <v>12</v>
      </c>
      <c r="G42" s="35" t="s">
        <v>106</v>
      </c>
      <c r="H42" s="44">
        <v>126745</v>
      </c>
    </row>
    <row r="43" spans="1:8" s="29" customFormat="1" ht="27" customHeight="1" x14ac:dyDescent="0.25">
      <c r="A43" s="130">
        <v>17</v>
      </c>
      <c r="B43" s="112">
        <v>900</v>
      </c>
      <c r="C43" s="112">
        <v>90026</v>
      </c>
      <c r="D43" s="46">
        <v>605</v>
      </c>
      <c r="E43" s="47" t="s">
        <v>118</v>
      </c>
      <c r="F43" s="124" t="s">
        <v>124</v>
      </c>
      <c r="G43" s="35" t="s">
        <v>110</v>
      </c>
      <c r="H43" s="44">
        <v>200000</v>
      </c>
    </row>
    <row r="44" spans="1:8" s="29" customFormat="1" ht="27" customHeight="1" x14ac:dyDescent="0.25">
      <c r="A44" s="131"/>
      <c r="B44" s="120"/>
      <c r="C44" s="120"/>
      <c r="D44" s="46">
        <v>605</v>
      </c>
      <c r="E44" s="47" t="s">
        <v>108</v>
      </c>
      <c r="F44" s="125"/>
      <c r="G44" s="35" t="s">
        <v>111</v>
      </c>
      <c r="H44" s="44">
        <v>1500000</v>
      </c>
    </row>
    <row r="45" spans="1:8" s="29" customFormat="1" ht="27" customHeight="1" x14ac:dyDescent="0.25">
      <c r="A45" s="131"/>
      <c r="B45" s="120"/>
      <c r="C45" s="120"/>
      <c r="D45" s="46">
        <v>605</v>
      </c>
      <c r="E45" s="47" t="s">
        <v>36</v>
      </c>
      <c r="F45" s="126"/>
      <c r="G45" s="35" t="s">
        <v>109</v>
      </c>
      <c r="H45" s="44">
        <v>300000</v>
      </c>
    </row>
    <row r="46" spans="1:8" s="29" customFormat="1" ht="24.75" customHeight="1" x14ac:dyDescent="0.25">
      <c r="A46" s="132"/>
      <c r="B46" s="113"/>
      <c r="C46" s="113"/>
      <c r="D46" s="46"/>
      <c r="E46" s="2"/>
      <c r="F46" s="96" t="s">
        <v>139</v>
      </c>
      <c r="G46" s="35"/>
      <c r="H46" s="39">
        <f>H45+H44+H43</f>
        <v>2000000</v>
      </c>
    </row>
    <row r="47" spans="1:8" s="29" customFormat="1" ht="53.25" customHeight="1" x14ac:dyDescent="0.25">
      <c r="A47" s="46">
        <v>18</v>
      </c>
      <c r="B47" s="46">
        <v>900</v>
      </c>
      <c r="C47" s="46">
        <v>90026</v>
      </c>
      <c r="D47" s="46">
        <v>665</v>
      </c>
      <c r="E47" s="47" t="s">
        <v>36</v>
      </c>
      <c r="F47" s="35" t="s">
        <v>28</v>
      </c>
      <c r="G47" s="35" t="s">
        <v>106</v>
      </c>
      <c r="H47" s="44">
        <v>38400</v>
      </c>
    </row>
    <row r="48" spans="1:8" s="29" customFormat="1" ht="34.950000000000003" customHeight="1" x14ac:dyDescent="0.25">
      <c r="A48" s="41">
        <v>19</v>
      </c>
      <c r="B48" s="46">
        <v>900</v>
      </c>
      <c r="C48" s="46">
        <v>90095</v>
      </c>
      <c r="D48" s="46">
        <v>603</v>
      </c>
      <c r="E48" s="51">
        <v>0</v>
      </c>
      <c r="F48" s="43" t="s">
        <v>25</v>
      </c>
      <c r="G48" s="35" t="s">
        <v>106</v>
      </c>
      <c r="H48" s="44">
        <v>17000</v>
      </c>
    </row>
    <row r="49" spans="1:8" s="29" customFormat="1" ht="46.2" customHeight="1" x14ac:dyDescent="0.25">
      <c r="A49" s="46">
        <v>20</v>
      </c>
      <c r="B49" s="52">
        <v>900</v>
      </c>
      <c r="C49" s="52">
        <v>90095</v>
      </c>
      <c r="D49" s="52">
        <v>605</v>
      </c>
      <c r="E49" s="47" t="s">
        <v>118</v>
      </c>
      <c r="F49" s="48" t="s">
        <v>125</v>
      </c>
      <c r="G49" s="35" t="s">
        <v>106</v>
      </c>
      <c r="H49" s="60">
        <v>15000</v>
      </c>
    </row>
    <row r="50" spans="1:8" s="29" customFormat="1" ht="46.2" customHeight="1" x14ac:dyDescent="0.25">
      <c r="A50" s="46">
        <v>21</v>
      </c>
      <c r="B50" s="52">
        <v>900</v>
      </c>
      <c r="C50" s="52">
        <v>90095</v>
      </c>
      <c r="D50" s="52">
        <v>605</v>
      </c>
      <c r="E50" s="47" t="s">
        <v>118</v>
      </c>
      <c r="F50" s="48" t="s">
        <v>126</v>
      </c>
      <c r="G50" s="35" t="s">
        <v>106</v>
      </c>
      <c r="H50" s="60">
        <v>40000</v>
      </c>
    </row>
    <row r="51" spans="1:8" s="30" customFormat="1" ht="30" customHeight="1" x14ac:dyDescent="0.25">
      <c r="A51" s="130">
        <v>22</v>
      </c>
      <c r="B51" s="112">
        <v>900</v>
      </c>
      <c r="C51" s="112">
        <v>90095</v>
      </c>
      <c r="D51" s="46">
        <v>605</v>
      </c>
      <c r="E51" s="47" t="s">
        <v>108</v>
      </c>
      <c r="F51" s="140" t="s">
        <v>7</v>
      </c>
      <c r="G51" s="35" t="s">
        <v>127</v>
      </c>
      <c r="H51" s="44">
        <v>300000</v>
      </c>
    </row>
    <row r="52" spans="1:8" s="30" customFormat="1" ht="30" customHeight="1" x14ac:dyDescent="0.25">
      <c r="A52" s="131"/>
      <c r="B52" s="120"/>
      <c r="C52" s="120"/>
      <c r="D52" s="46">
        <v>605</v>
      </c>
      <c r="E52" s="47" t="s">
        <v>36</v>
      </c>
      <c r="F52" s="141"/>
      <c r="G52" s="35" t="s">
        <v>109</v>
      </c>
      <c r="H52" s="44">
        <v>52942</v>
      </c>
    </row>
    <row r="53" spans="1:8" s="29" customFormat="1" ht="24.75" customHeight="1" x14ac:dyDescent="0.25">
      <c r="A53" s="132"/>
      <c r="B53" s="113"/>
      <c r="C53" s="113"/>
      <c r="D53" s="46"/>
      <c r="E53" s="2"/>
      <c r="F53" s="96" t="s">
        <v>140</v>
      </c>
      <c r="G53" s="35"/>
      <c r="H53" s="39">
        <f>H51+H52</f>
        <v>352942</v>
      </c>
    </row>
    <row r="54" spans="1:8" s="29" customFormat="1" ht="31.5" customHeight="1" x14ac:dyDescent="0.25">
      <c r="A54" s="46">
        <v>23</v>
      </c>
      <c r="B54" s="46">
        <v>900</v>
      </c>
      <c r="C54" s="46">
        <v>90095</v>
      </c>
      <c r="D54" s="46">
        <v>605</v>
      </c>
      <c r="E54" s="51">
        <v>0</v>
      </c>
      <c r="F54" s="43" t="s">
        <v>33</v>
      </c>
      <c r="G54" s="35" t="s">
        <v>128</v>
      </c>
      <c r="H54" s="44">
        <v>16302.34</v>
      </c>
    </row>
    <row r="55" spans="1:8" s="29" customFormat="1" ht="31.5" customHeight="1" x14ac:dyDescent="0.25">
      <c r="A55" s="46">
        <v>24</v>
      </c>
      <c r="B55" s="46">
        <v>900</v>
      </c>
      <c r="C55" s="46">
        <v>90095</v>
      </c>
      <c r="D55" s="46">
        <v>606</v>
      </c>
      <c r="E55" s="51">
        <v>0</v>
      </c>
      <c r="F55" s="43" t="s">
        <v>130</v>
      </c>
      <c r="G55" s="35" t="s">
        <v>128</v>
      </c>
      <c r="H55" s="44">
        <v>14408.34</v>
      </c>
    </row>
    <row r="56" spans="1:8" s="29" customFormat="1" ht="42.75" customHeight="1" x14ac:dyDescent="0.25">
      <c r="A56" s="46">
        <v>25</v>
      </c>
      <c r="B56" s="46">
        <v>900</v>
      </c>
      <c r="C56" s="46">
        <v>90095</v>
      </c>
      <c r="D56" s="46">
        <v>605</v>
      </c>
      <c r="E56" s="51">
        <v>0</v>
      </c>
      <c r="F56" s="43" t="s">
        <v>35</v>
      </c>
      <c r="G56" s="35" t="s">
        <v>128</v>
      </c>
      <c r="H56" s="44">
        <v>15754.12</v>
      </c>
    </row>
    <row r="57" spans="1:8" s="29" customFormat="1" ht="39" customHeight="1" x14ac:dyDescent="0.25">
      <c r="A57" s="46">
        <v>26</v>
      </c>
      <c r="B57" s="46">
        <v>900</v>
      </c>
      <c r="C57" s="46">
        <v>90095</v>
      </c>
      <c r="D57" s="46">
        <v>605</v>
      </c>
      <c r="E57" s="47">
        <v>0</v>
      </c>
      <c r="F57" s="35" t="s">
        <v>129</v>
      </c>
      <c r="G57" s="35" t="s">
        <v>128</v>
      </c>
      <c r="H57" s="44">
        <v>8867</v>
      </c>
    </row>
    <row r="58" spans="1:8" s="33" customFormat="1" ht="27" customHeight="1" x14ac:dyDescent="0.3">
      <c r="A58" s="36"/>
      <c r="B58" s="36"/>
      <c r="C58" s="36"/>
      <c r="D58" s="36"/>
      <c r="E58" s="53"/>
      <c r="F58" s="36" t="s">
        <v>32</v>
      </c>
      <c r="G58" s="36"/>
      <c r="H58" s="37">
        <f>H57+H56+H55+H54+H53+H50+H49+H48+H47+H46+H42+H41+H40+H39</f>
        <v>2733918.8</v>
      </c>
    </row>
    <row r="59" spans="1:8" s="55" customFormat="1" ht="26.25" customHeight="1" x14ac:dyDescent="0.3">
      <c r="A59" s="112">
        <v>27</v>
      </c>
      <c r="B59" s="133">
        <v>921</v>
      </c>
      <c r="C59" s="133">
        <v>92109</v>
      </c>
      <c r="D59" s="54">
        <v>605</v>
      </c>
      <c r="E59" s="51" t="s">
        <v>118</v>
      </c>
      <c r="F59" s="121" t="s">
        <v>132</v>
      </c>
      <c r="G59" s="35" t="s">
        <v>110</v>
      </c>
      <c r="H59" s="45">
        <v>51955.86</v>
      </c>
    </row>
    <row r="60" spans="1:8" s="55" customFormat="1" ht="24" customHeight="1" x14ac:dyDescent="0.3">
      <c r="A60" s="120"/>
      <c r="B60" s="134"/>
      <c r="C60" s="134"/>
      <c r="D60" s="54">
        <v>605</v>
      </c>
      <c r="E60" s="51" t="s">
        <v>108</v>
      </c>
      <c r="F60" s="122"/>
      <c r="G60" s="35" t="s">
        <v>111</v>
      </c>
      <c r="H60" s="45">
        <v>234017.55</v>
      </c>
    </row>
    <row r="61" spans="1:8" s="55" customFormat="1" ht="24" customHeight="1" x14ac:dyDescent="0.3">
      <c r="A61" s="120"/>
      <c r="B61" s="134"/>
      <c r="C61" s="134"/>
      <c r="D61" s="54">
        <v>605</v>
      </c>
      <c r="E61" s="51" t="s">
        <v>36</v>
      </c>
      <c r="F61" s="123"/>
      <c r="G61" s="35" t="s">
        <v>109</v>
      </c>
      <c r="H61" s="45">
        <v>133761.09</v>
      </c>
    </row>
    <row r="62" spans="1:8" s="29" customFormat="1" ht="24" customHeight="1" x14ac:dyDescent="0.25">
      <c r="A62" s="113"/>
      <c r="B62" s="135"/>
      <c r="C62" s="135"/>
      <c r="D62" s="46"/>
      <c r="E62" s="2"/>
      <c r="F62" s="96" t="s">
        <v>141</v>
      </c>
      <c r="G62" s="35"/>
      <c r="H62" s="39">
        <f>H61+H60+H59</f>
        <v>419734.5</v>
      </c>
    </row>
    <row r="63" spans="1:8" s="55" customFormat="1" ht="93" customHeight="1" x14ac:dyDescent="0.3">
      <c r="A63" s="46">
        <v>28</v>
      </c>
      <c r="B63" s="54">
        <v>921</v>
      </c>
      <c r="C63" s="54">
        <v>92118</v>
      </c>
      <c r="D63" s="54">
        <v>662</v>
      </c>
      <c r="E63" s="51" t="s">
        <v>36</v>
      </c>
      <c r="F63" s="38" t="s">
        <v>131</v>
      </c>
      <c r="G63" s="35" t="s">
        <v>106</v>
      </c>
      <c r="H63" s="45">
        <v>118020</v>
      </c>
    </row>
    <row r="64" spans="1:8" s="33" customFormat="1" ht="27" customHeight="1" x14ac:dyDescent="0.3">
      <c r="A64" s="36"/>
      <c r="B64" s="36"/>
      <c r="C64" s="36"/>
      <c r="D64" s="36"/>
      <c r="E64" s="53"/>
      <c r="F64" s="36" t="s">
        <v>37</v>
      </c>
      <c r="G64" s="36"/>
      <c r="H64" s="37">
        <f>H63+H62</f>
        <v>537754.5</v>
      </c>
    </row>
    <row r="65" spans="1:9" s="29" customFormat="1" ht="29.25" customHeight="1" x14ac:dyDescent="0.25">
      <c r="A65" s="46" t="s">
        <v>8</v>
      </c>
      <c r="B65" s="46"/>
      <c r="C65" s="46"/>
      <c r="D65" s="46"/>
      <c r="E65" s="47"/>
      <c r="F65" s="34" t="s">
        <v>5</v>
      </c>
      <c r="G65" s="34"/>
      <c r="H65" s="39">
        <f>H64+H58+H38+H32+H29+H27+H14+H34</f>
        <v>19910498.300000001</v>
      </c>
    </row>
    <row r="66" spans="1:9" s="29" customFormat="1" ht="20.25" customHeight="1" x14ac:dyDescent="0.25">
      <c r="A66" s="56"/>
      <c r="B66" s="56"/>
      <c r="C66" s="56"/>
      <c r="D66" s="56"/>
      <c r="E66" s="57"/>
      <c r="F66" s="98" t="s">
        <v>134</v>
      </c>
      <c r="G66" s="34"/>
      <c r="H66" s="39">
        <f>H63+H61+H59+H57+H56+H55+H54+H52+H50+H49+H48+H47+H45+H43+H42+H41+H40+H39+H33+H31+H30+H28+H24+H23+H21+H19+H15+H13+H12+H11+H9+H7</f>
        <v>10488513.870000001</v>
      </c>
    </row>
    <row r="67" spans="1:9" s="29" customFormat="1" ht="20.25" customHeight="1" x14ac:dyDescent="0.25">
      <c r="A67" s="56"/>
      <c r="B67" s="56"/>
      <c r="C67" s="56"/>
      <c r="D67" s="56"/>
      <c r="E67" s="57"/>
      <c r="F67" s="98" t="s">
        <v>135</v>
      </c>
      <c r="G67" s="34"/>
      <c r="H67" s="39">
        <f>H62+H53+H46+H22+H10</f>
        <v>8035248.5</v>
      </c>
    </row>
    <row r="68" spans="1:9" s="29" customFormat="1" ht="20.25" customHeight="1" x14ac:dyDescent="0.25">
      <c r="A68" s="56"/>
      <c r="B68" s="56"/>
      <c r="C68" s="56"/>
      <c r="D68" s="56"/>
      <c r="E68" s="57"/>
      <c r="F68" s="35" t="s">
        <v>109</v>
      </c>
      <c r="G68" s="138">
        <f>H68+H69</f>
        <v>3586482.9499999997</v>
      </c>
      <c r="H68" s="44">
        <f>H61+H52+H45+H21+H9</f>
        <v>957265.09</v>
      </c>
    </row>
    <row r="69" spans="1:9" ht="20.25" customHeight="1" x14ac:dyDescent="0.25">
      <c r="F69" s="35" t="s">
        <v>110</v>
      </c>
      <c r="G69" s="139"/>
      <c r="H69" s="99">
        <f>H59+H43+H19+H7</f>
        <v>2629217.86</v>
      </c>
      <c r="I69" s="106">
        <f>H68+H69</f>
        <v>3586482.9499999997</v>
      </c>
    </row>
    <row r="70" spans="1:9" s="104" customFormat="1" ht="20.25" customHeight="1" x14ac:dyDescent="0.25">
      <c r="A70" s="100"/>
      <c r="B70" s="100"/>
      <c r="C70" s="100"/>
      <c r="D70" s="100"/>
      <c r="E70" s="101"/>
      <c r="F70" s="102" t="s">
        <v>111</v>
      </c>
      <c r="G70" s="102"/>
      <c r="H70" s="103">
        <f>H60+H51+H44+H20+H8</f>
        <v>4448765.55</v>
      </c>
      <c r="I70" s="105">
        <f>H67-H70</f>
        <v>3586482.95</v>
      </c>
    </row>
    <row r="71" spans="1:9" s="104" customFormat="1" ht="20.25" customHeight="1" x14ac:dyDescent="0.25">
      <c r="A71" s="100"/>
      <c r="B71" s="100"/>
      <c r="C71" s="100"/>
      <c r="D71" s="100"/>
      <c r="E71" s="101"/>
      <c r="F71" s="102" t="s">
        <v>133</v>
      </c>
      <c r="G71" s="102"/>
      <c r="H71" s="103">
        <f>H25+H17+H16</f>
        <v>4738218.88</v>
      </c>
    </row>
    <row r="73" spans="1:9" x14ac:dyDescent="0.25">
      <c r="H73" s="59">
        <f>H66+H70+H71</f>
        <v>19675498.300000001</v>
      </c>
    </row>
    <row r="74" spans="1:9" x14ac:dyDescent="0.25">
      <c r="H74" s="59">
        <f>H65-H73</f>
        <v>235000</v>
      </c>
    </row>
  </sheetData>
  <mergeCells count="45">
    <mergeCell ref="A35:A37"/>
    <mergeCell ref="B35:B37"/>
    <mergeCell ref="F35:F36"/>
    <mergeCell ref="C35:C36"/>
    <mergeCell ref="D35:D36"/>
    <mergeCell ref="E35:E36"/>
    <mergeCell ref="A2:H2"/>
    <mergeCell ref="F4:F5"/>
    <mergeCell ref="D4:E5"/>
    <mergeCell ref="C4:C5"/>
    <mergeCell ref="B4:B5"/>
    <mergeCell ref="G4:G5"/>
    <mergeCell ref="F15:F17"/>
    <mergeCell ref="D15:D17"/>
    <mergeCell ref="E15:E17"/>
    <mergeCell ref="F7:F9"/>
    <mergeCell ref="D6:E6"/>
    <mergeCell ref="C7:C10"/>
    <mergeCell ref="B7:B10"/>
    <mergeCell ref="A7:A10"/>
    <mergeCell ref="C15:C18"/>
    <mergeCell ref="B15:B18"/>
    <mergeCell ref="A15:A18"/>
    <mergeCell ref="C24:C25"/>
    <mergeCell ref="F24:F25"/>
    <mergeCell ref="C19:C22"/>
    <mergeCell ref="B19:B22"/>
    <mergeCell ref="A19:A22"/>
    <mergeCell ref="F19:F21"/>
    <mergeCell ref="G68:G69"/>
    <mergeCell ref="H4:H5"/>
    <mergeCell ref="F59:F61"/>
    <mergeCell ref="A59:A62"/>
    <mergeCell ref="B59:B62"/>
    <mergeCell ref="C59:C62"/>
    <mergeCell ref="C43:C46"/>
    <mergeCell ref="B43:B46"/>
    <mergeCell ref="A43:A46"/>
    <mergeCell ref="F43:F45"/>
    <mergeCell ref="F51:F52"/>
    <mergeCell ref="C51:C53"/>
    <mergeCell ref="B51:B53"/>
    <mergeCell ref="A51:A53"/>
    <mergeCell ref="A24:A26"/>
    <mergeCell ref="B24:B26"/>
  </mergeCells>
  <pageMargins left="0.51181102362204722" right="0.51181102362204722" top="0.74803149606299213" bottom="0.74803149606299213" header="0.31496062992125984" footer="0.31496062992125984"/>
  <pageSetup paperSize="9" scale="78" fitToHeight="0" orientation="portrait" r:id="rId1"/>
  <headerFooter>
    <oddFooter>Strona &amp;P z &amp;N</oddFooter>
  </headerFooter>
  <rowBreaks count="1" manualBreakCount="1">
    <brk id="2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view="pageBreakPreview" zoomScale="91" zoomScaleNormal="89" zoomScaleSheetLayoutView="91" workbookViewId="0">
      <selection activeCell="F7" sqref="F7"/>
    </sheetView>
  </sheetViews>
  <sheetFormatPr defaultColWidth="9.109375" defaultRowHeight="14.4" x14ac:dyDescent="0.3"/>
  <cols>
    <col min="1" max="1" width="7.5546875" style="65" customWidth="1"/>
    <col min="2" max="2" width="8.109375" style="65" customWidth="1"/>
    <col min="3" max="3" width="9.109375" style="65"/>
    <col min="4" max="4" width="7.88671875" style="65" customWidth="1"/>
    <col min="5" max="5" width="6.44140625" style="65" customWidth="1"/>
    <col min="6" max="6" width="48" style="65" customWidth="1"/>
    <col min="7" max="7" width="13.6640625" style="65" customWidth="1"/>
    <col min="8" max="8" width="13.109375" style="65" customWidth="1"/>
    <col min="9" max="11" width="14.44140625" style="65" customWidth="1"/>
    <col min="12" max="14" width="15" style="65" customWidth="1"/>
    <col min="15" max="16" width="14.44140625" style="65" customWidth="1"/>
    <col min="17" max="17" width="12.5546875" style="65" bestFit="1" customWidth="1"/>
    <col min="18" max="18" width="16.33203125" style="65" customWidth="1"/>
    <col min="19" max="16384" width="9.109375" style="65"/>
  </cols>
  <sheetData>
    <row r="1" spans="1:17" ht="21.6" customHeight="1" x14ac:dyDescent="0.3">
      <c r="H1" s="158" t="s">
        <v>38</v>
      </c>
      <c r="I1" s="158"/>
      <c r="J1" s="66"/>
      <c r="K1" s="66"/>
      <c r="L1" s="66"/>
      <c r="M1" s="66"/>
      <c r="N1" s="66"/>
      <c r="O1" s="66"/>
      <c r="P1" s="66"/>
    </row>
    <row r="2" spans="1:17" ht="57.6" customHeight="1" x14ac:dyDescent="0.3">
      <c r="A2" s="159" t="s">
        <v>39</v>
      </c>
      <c r="B2" s="159"/>
      <c r="C2" s="159"/>
      <c r="D2" s="159"/>
      <c r="E2" s="159"/>
      <c r="F2" s="159"/>
      <c r="G2" s="159"/>
      <c r="H2" s="159"/>
      <c r="I2" s="159"/>
      <c r="J2" s="67"/>
      <c r="K2" s="67"/>
      <c r="L2" s="67"/>
      <c r="M2" s="67"/>
      <c r="N2" s="67"/>
      <c r="O2" s="67"/>
      <c r="P2" s="67"/>
    </row>
    <row r="3" spans="1:17" ht="15.6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9"/>
      <c r="K3" s="69"/>
      <c r="L3" s="69"/>
      <c r="M3" s="69"/>
      <c r="N3" s="69"/>
      <c r="O3" s="69"/>
      <c r="P3" s="69"/>
    </row>
    <row r="4" spans="1:17" ht="22.5" customHeight="1" x14ac:dyDescent="0.3">
      <c r="A4" s="70" t="s">
        <v>40</v>
      </c>
      <c r="B4" s="70" t="s">
        <v>1</v>
      </c>
      <c r="C4" s="70" t="s">
        <v>2</v>
      </c>
      <c r="D4" s="70" t="s">
        <v>41</v>
      </c>
      <c r="E4" s="70" t="s">
        <v>42</v>
      </c>
      <c r="F4" s="71" t="s">
        <v>4</v>
      </c>
      <c r="G4" s="72" t="s">
        <v>43</v>
      </c>
      <c r="H4" s="70" t="s">
        <v>44</v>
      </c>
      <c r="I4" s="70" t="s">
        <v>45</v>
      </c>
      <c r="J4" s="73"/>
      <c r="K4" s="73"/>
      <c r="L4" s="73"/>
      <c r="M4" s="73"/>
      <c r="N4" s="73"/>
      <c r="O4" s="73"/>
      <c r="P4" s="73"/>
    </row>
    <row r="5" spans="1:17" ht="20.25" customHeight="1" x14ac:dyDescent="0.2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1">
        <v>6</v>
      </c>
      <c r="G5" s="70">
        <v>7</v>
      </c>
      <c r="H5" s="70">
        <v>8</v>
      </c>
      <c r="I5" s="70">
        <v>9</v>
      </c>
      <c r="J5" s="74">
        <v>6050</v>
      </c>
      <c r="K5" s="74">
        <v>6056</v>
      </c>
      <c r="L5" s="74">
        <v>6057</v>
      </c>
      <c r="M5" s="74">
        <v>6059</v>
      </c>
      <c r="N5" s="74">
        <v>6010</v>
      </c>
      <c r="O5" s="73"/>
      <c r="P5" s="73"/>
    </row>
    <row r="6" spans="1:17" ht="42.75" customHeight="1" x14ac:dyDescent="0.3">
      <c r="A6" s="70">
        <v>1</v>
      </c>
      <c r="B6" s="70">
        <v>600</v>
      </c>
      <c r="C6" s="70">
        <v>60016</v>
      </c>
      <c r="D6" s="70">
        <v>605</v>
      </c>
      <c r="E6" s="70">
        <v>0</v>
      </c>
      <c r="F6" s="75" t="s">
        <v>46</v>
      </c>
      <c r="G6" s="76">
        <v>50000</v>
      </c>
      <c r="H6" s="76"/>
      <c r="I6" s="76">
        <f>G6+H6</f>
        <v>50000</v>
      </c>
      <c r="J6" s="77">
        <f>I6</f>
        <v>50000</v>
      </c>
      <c r="K6" s="77"/>
      <c r="L6" s="77"/>
      <c r="M6" s="77"/>
      <c r="N6" s="77"/>
      <c r="O6" s="77">
        <f>I6</f>
        <v>50000</v>
      </c>
      <c r="P6" s="77"/>
      <c r="Q6" s="78">
        <f>I7+I9+I10+I12+I13+I14+I15</f>
        <v>3322311.39</v>
      </c>
    </row>
    <row r="7" spans="1:17" ht="43.5" customHeight="1" x14ac:dyDescent="0.3">
      <c r="A7" s="70">
        <v>2</v>
      </c>
      <c r="B7" s="70">
        <v>600</v>
      </c>
      <c r="C7" s="70">
        <v>60016</v>
      </c>
      <c r="D7" s="70">
        <v>605</v>
      </c>
      <c r="E7" s="70">
        <v>0</v>
      </c>
      <c r="F7" s="75" t="s">
        <v>47</v>
      </c>
      <c r="G7" s="76">
        <v>6000</v>
      </c>
      <c r="H7" s="76">
        <v>0</v>
      </c>
      <c r="I7" s="76">
        <v>6000</v>
      </c>
      <c r="J7" s="77">
        <f t="shared" ref="J7:J15" si="0">I7</f>
        <v>6000</v>
      </c>
      <c r="K7" s="77"/>
      <c r="L7" s="77"/>
      <c r="M7" s="77"/>
      <c r="N7" s="77"/>
      <c r="O7" s="77">
        <f t="shared" ref="O7:O18" si="1">I7</f>
        <v>6000</v>
      </c>
      <c r="P7" s="77"/>
    </row>
    <row r="8" spans="1:17" ht="43.5" customHeight="1" x14ac:dyDescent="0.3">
      <c r="A8" s="70">
        <v>3</v>
      </c>
      <c r="B8" s="70">
        <v>600</v>
      </c>
      <c r="C8" s="70">
        <v>60016</v>
      </c>
      <c r="D8" s="70">
        <v>605</v>
      </c>
      <c r="E8" s="70">
        <v>0</v>
      </c>
      <c r="F8" s="75" t="s">
        <v>48</v>
      </c>
      <c r="G8" s="76">
        <v>65000</v>
      </c>
      <c r="H8" s="76">
        <v>-65000</v>
      </c>
      <c r="I8" s="76">
        <f>G8+H8</f>
        <v>0</v>
      </c>
      <c r="J8" s="77">
        <f t="shared" si="0"/>
        <v>0</v>
      </c>
      <c r="K8" s="77"/>
      <c r="L8" s="77"/>
      <c r="M8" s="77"/>
      <c r="N8" s="77"/>
      <c r="O8" s="77">
        <f t="shared" si="1"/>
        <v>0</v>
      </c>
      <c r="P8" s="77">
        <v>2017</v>
      </c>
    </row>
    <row r="9" spans="1:17" ht="45.75" customHeight="1" x14ac:dyDescent="0.3">
      <c r="A9" s="70">
        <v>4</v>
      </c>
      <c r="B9" s="70">
        <v>600</v>
      </c>
      <c r="C9" s="70">
        <v>60016</v>
      </c>
      <c r="D9" s="70">
        <v>605</v>
      </c>
      <c r="E9" s="70">
        <v>0</v>
      </c>
      <c r="F9" s="75" t="s">
        <v>49</v>
      </c>
      <c r="G9" s="76">
        <v>6600</v>
      </c>
      <c r="H9" s="76">
        <v>0</v>
      </c>
      <c r="I9" s="76">
        <v>6600</v>
      </c>
      <c r="J9" s="77">
        <f t="shared" si="0"/>
        <v>6600</v>
      </c>
      <c r="K9" s="77"/>
      <c r="L9" s="77"/>
      <c r="M9" s="77"/>
      <c r="N9" s="77"/>
      <c r="O9" s="77">
        <f t="shared" si="1"/>
        <v>6600</v>
      </c>
      <c r="P9" s="77"/>
    </row>
    <row r="10" spans="1:17" ht="45.75" customHeight="1" x14ac:dyDescent="0.3">
      <c r="A10" s="70">
        <v>5</v>
      </c>
      <c r="B10" s="70">
        <v>600</v>
      </c>
      <c r="C10" s="70">
        <v>60016</v>
      </c>
      <c r="D10" s="70">
        <v>605</v>
      </c>
      <c r="E10" s="70">
        <v>0</v>
      </c>
      <c r="F10" s="75" t="s">
        <v>50</v>
      </c>
      <c r="G10" s="76">
        <v>20000</v>
      </c>
      <c r="H10" s="76">
        <v>0</v>
      </c>
      <c r="I10" s="76">
        <v>20000</v>
      </c>
      <c r="J10" s="77">
        <f t="shared" si="0"/>
        <v>20000</v>
      </c>
      <c r="K10" s="77"/>
      <c r="L10" s="77"/>
      <c r="M10" s="77"/>
      <c r="N10" s="77"/>
      <c r="O10" s="77">
        <f t="shared" si="1"/>
        <v>20000</v>
      </c>
      <c r="P10" s="77"/>
    </row>
    <row r="11" spans="1:17" ht="23.25" customHeight="1" x14ac:dyDescent="0.3">
      <c r="A11" s="70">
        <v>6</v>
      </c>
      <c r="B11" s="70">
        <v>600</v>
      </c>
      <c r="C11" s="70">
        <v>60016</v>
      </c>
      <c r="D11" s="70">
        <v>605</v>
      </c>
      <c r="E11" s="70">
        <v>0</v>
      </c>
      <c r="F11" s="75" t="s">
        <v>6</v>
      </c>
      <c r="G11" s="76">
        <v>50000</v>
      </c>
      <c r="H11" s="76"/>
      <c r="I11" s="76">
        <f>G11+H11</f>
        <v>50000</v>
      </c>
      <c r="J11" s="77">
        <f t="shared" si="0"/>
        <v>50000</v>
      </c>
      <c r="K11" s="77"/>
      <c r="L11" s="77"/>
      <c r="M11" s="77"/>
      <c r="N11" s="77"/>
      <c r="O11" s="77">
        <f t="shared" si="1"/>
        <v>50000</v>
      </c>
      <c r="P11" s="77">
        <v>2017</v>
      </c>
    </row>
    <row r="12" spans="1:17" ht="30" customHeight="1" x14ac:dyDescent="0.3">
      <c r="A12" s="70">
        <v>7</v>
      </c>
      <c r="B12" s="70">
        <v>600</v>
      </c>
      <c r="C12" s="70">
        <v>60016</v>
      </c>
      <c r="D12" s="70">
        <v>605</v>
      </c>
      <c r="E12" s="70">
        <v>0</v>
      </c>
      <c r="F12" s="75" t="s">
        <v>51</v>
      </c>
      <c r="G12" s="76">
        <v>87000</v>
      </c>
      <c r="H12" s="76">
        <v>0</v>
      </c>
      <c r="I12" s="76">
        <v>87000</v>
      </c>
      <c r="J12" s="77">
        <f t="shared" si="0"/>
        <v>87000</v>
      </c>
      <c r="K12" s="77"/>
      <c r="L12" s="77"/>
      <c r="M12" s="77"/>
      <c r="N12" s="77"/>
      <c r="O12" s="77">
        <f t="shared" si="1"/>
        <v>87000</v>
      </c>
      <c r="P12" s="77"/>
    </row>
    <row r="13" spans="1:17" ht="39" customHeight="1" x14ac:dyDescent="0.3">
      <c r="A13" s="70">
        <v>8</v>
      </c>
      <c r="B13" s="70">
        <v>600</v>
      </c>
      <c r="C13" s="70">
        <v>60016</v>
      </c>
      <c r="D13" s="70">
        <v>605</v>
      </c>
      <c r="E13" s="70">
        <v>0</v>
      </c>
      <c r="F13" s="75" t="s">
        <v>52</v>
      </c>
      <c r="G13" s="76">
        <v>2429474</v>
      </c>
      <c r="H13" s="76">
        <v>747237.39</v>
      </c>
      <c r="I13" s="76">
        <f>G13+H13</f>
        <v>3176711.39</v>
      </c>
      <c r="J13" s="77">
        <f t="shared" si="0"/>
        <v>3176711.39</v>
      </c>
      <c r="K13" s="77"/>
      <c r="L13" s="77"/>
      <c r="M13" s="77"/>
      <c r="N13" s="77"/>
      <c r="O13" s="77">
        <f t="shared" si="1"/>
        <v>3176711.39</v>
      </c>
      <c r="P13" s="77"/>
    </row>
    <row r="14" spans="1:17" ht="39" customHeight="1" x14ac:dyDescent="0.3">
      <c r="A14" s="70">
        <v>9</v>
      </c>
      <c r="B14" s="70">
        <v>600</v>
      </c>
      <c r="C14" s="70">
        <v>60016</v>
      </c>
      <c r="D14" s="70">
        <v>605</v>
      </c>
      <c r="E14" s="70">
        <v>0</v>
      </c>
      <c r="F14" s="75" t="s">
        <v>53</v>
      </c>
      <c r="G14" s="76">
        <v>6000</v>
      </c>
      <c r="H14" s="76">
        <v>0</v>
      </c>
      <c r="I14" s="76">
        <v>6000</v>
      </c>
      <c r="J14" s="77">
        <f t="shared" si="0"/>
        <v>6000</v>
      </c>
      <c r="K14" s="77"/>
      <c r="L14" s="77"/>
      <c r="M14" s="77"/>
      <c r="N14" s="77"/>
      <c r="O14" s="77">
        <f t="shared" si="1"/>
        <v>6000</v>
      </c>
      <c r="P14" s="77"/>
    </row>
    <row r="15" spans="1:17" ht="39" customHeight="1" x14ac:dyDescent="0.3">
      <c r="A15" s="79">
        <v>10</v>
      </c>
      <c r="B15" s="70">
        <v>600</v>
      </c>
      <c r="C15" s="70">
        <v>60016</v>
      </c>
      <c r="D15" s="70">
        <v>605</v>
      </c>
      <c r="E15" s="70">
        <v>0</v>
      </c>
      <c r="F15" s="80" t="s">
        <v>54</v>
      </c>
      <c r="G15" s="76"/>
      <c r="H15" s="76">
        <v>20000</v>
      </c>
      <c r="I15" s="76">
        <f>H15</f>
        <v>20000</v>
      </c>
      <c r="J15" s="77">
        <f t="shared" si="0"/>
        <v>20000</v>
      </c>
      <c r="K15" s="77"/>
      <c r="L15" s="77"/>
      <c r="M15" s="77"/>
      <c r="N15" s="77"/>
      <c r="O15" s="77">
        <f t="shared" si="1"/>
        <v>20000</v>
      </c>
      <c r="P15" s="77"/>
    </row>
    <row r="16" spans="1:17" ht="23.25" customHeight="1" x14ac:dyDescent="0.3">
      <c r="A16" s="145">
        <v>11</v>
      </c>
      <c r="B16" s="70">
        <v>600</v>
      </c>
      <c r="C16" s="70">
        <v>60016</v>
      </c>
      <c r="D16" s="70">
        <v>605</v>
      </c>
      <c r="E16" s="70">
        <v>7</v>
      </c>
      <c r="F16" s="152" t="s">
        <v>55</v>
      </c>
      <c r="G16" s="76">
        <v>1158236</v>
      </c>
      <c r="H16" s="76">
        <v>0</v>
      </c>
      <c r="I16" s="76">
        <v>1158236</v>
      </c>
      <c r="J16" s="77"/>
      <c r="K16" s="77"/>
      <c r="L16" s="77">
        <f>I16</f>
        <v>1158236</v>
      </c>
      <c r="M16" s="77">
        <f>I17</f>
        <v>204395</v>
      </c>
      <c r="N16" s="77"/>
      <c r="O16" s="77"/>
      <c r="P16" s="77"/>
    </row>
    <row r="17" spans="1:18" ht="23.25" customHeight="1" x14ac:dyDescent="0.3">
      <c r="A17" s="146"/>
      <c r="B17" s="70">
        <v>600</v>
      </c>
      <c r="C17" s="70">
        <v>60016</v>
      </c>
      <c r="D17" s="70">
        <v>605</v>
      </c>
      <c r="E17" s="70">
        <v>9</v>
      </c>
      <c r="F17" s="154"/>
      <c r="G17" s="76">
        <v>204395</v>
      </c>
      <c r="H17" s="76">
        <v>0</v>
      </c>
      <c r="I17" s="76">
        <v>204395</v>
      </c>
      <c r="J17" s="77"/>
      <c r="K17" s="77"/>
      <c r="L17" s="77"/>
      <c r="M17" s="77"/>
      <c r="N17" s="77"/>
      <c r="O17" s="77"/>
      <c r="P17" s="77"/>
      <c r="Q17" s="65" t="s">
        <v>56</v>
      </c>
      <c r="R17" s="81">
        <v>72789.399999999994</v>
      </c>
    </row>
    <row r="18" spans="1:18" ht="23.25" customHeight="1" x14ac:dyDescent="0.3">
      <c r="A18" s="147"/>
      <c r="B18" s="70"/>
      <c r="C18" s="70"/>
      <c r="D18" s="70"/>
      <c r="E18" s="70"/>
      <c r="F18" s="82" t="s">
        <v>57</v>
      </c>
      <c r="G18" s="76">
        <v>1362631</v>
      </c>
      <c r="H18" s="76">
        <v>0</v>
      </c>
      <c r="I18" s="76">
        <v>1362631</v>
      </c>
      <c r="J18" s="77"/>
      <c r="K18" s="77"/>
      <c r="L18" s="77"/>
      <c r="M18" s="77"/>
      <c r="N18" s="77"/>
      <c r="O18" s="77">
        <f t="shared" si="1"/>
        <v>1362631</v>
      </c>
      <c r="P18" s="77"/>
    </row>
    <row r="19" spans="1:18" ht="25.5" customHeight="1" x14ac:dyDescent="0.3">
      <c r="A19" s="160"/>
      <c r="B19" s="161"/>
      <c r="C19" s="161"/>
      <c r="D19" s="161"/>
      <c r="E19" s="162"/>
      <c r="F19" s="82" t="s">
        <v>58</v>
      </c>
      <c r="G19" s="83">
        <f t="shared" ref="G19:H19" si="2">G18+G14+G13+G12+G11+G10+G9+G8+G7+G6+G15</f>
        <v>4082705</v>
      </c>
      <c r="H19" s="83">
        <f t="shared" si="2"/>
        <v>702237.39</v>
      </c>
      <c r="I19" s="83">
        <f>I18+I14+I13+I12+I11+I10+I9+I8+I7+I6+I15</f>
        <v>4784942.3900000006</v>
      </c>
      <c r="J19" s="84">
        <f>SUM(J6:J18)</f>
        <v>3422311.39</v>
      </c>
      <c r="K19" s="84"/>
      <c r="L19" s="84">
        <f t="shared" ref="L19:M19" si="3">SUM(L6:L18)</f>
        <v>1158236</v>
      </c>
      <c r="M19" s="84">
        <f t="shared" si="3"/>
        <v>204395</v>
      </c>
      <c r="N19" s="84"/>
      <c r="O19" s="84">
        <f>J19+L19+M19</f>
        <v>4784942.3900000006</v>
      </c>
      <c r="P19" s="84"/>
      <c r="Q19" s="78">
        <f>SUM(I6:I17)</f>
        <v>4784942.3900000006</v>
      </c>
      <c r="R19" s="78">
        <f>G19+H19</f>
        <v>4784942.3899999997</v>
      </c>
    </row>
    <row r="20" spans="1:18" ht="43.2" x14ac:dyDescent="0.3">
      <c r="A20" s="70">
        <v>12</v>
      </c>
      <c r="B20" s="70">
        <v>630</v>
      </c>
      <c r="C20" s="70">
        <v>63003</v>
      </c>
      <c r="D20" s="70">
        <v>665</v>
      </c>
      <c r="E20" s="70">
        <v>0</v>
      </c>
      <c r="F20" s="75" t="s">
        <v>59</v>
      </c>
      <c r="G20" s="76">
        <v>1000</v>
      </c>
      <c r="H20" s="76">
        <v>0</v>
      </c>
      <c r="I20" s="76">
        <v>1000</v>
      </c>
      <c r="J20" s="77"/>
      <c r="K20" s="77"/>
      <c r="L20" s="77"/>
      <c r="M20" s="77"/>
      <c r="N20" s="77"/>
      <c r="O20" s="77"/>
      <c r="P20" s="77"/>
    </row>
    <row r="21" spans="1:18" ht="23.25" customHeight="1" x14ac:dyDescent="0.3">
      <c r="A21" s="160"/>
      <c r="B21" s="161"/>
      <c r="C21" s="161"/>
      <c r="D21" s="161"/>
      <c r="E21" s="162"/>
      <c r="F21" s="82" t="s">
        <v>60</v>
      </c>
      <c r="G21" s="85">
        <f>G20</f>
        <v>1000</v>
      </c>
      <c r="H21" s="85">
        <f t="shared" ref="H21:I21" si="4">H20</f>
        <v>0</v>
      </c>
      <c r="I21" s="85">
        <f t="shared" si="4"/>
        <v>1000</v>
      </c>
      <c r="J21" s="86"/>
      <c r="K21" s="86"/>
      <c r="L21" s="86"/>
      <c r="M21" s="86"/>
      <c r="N21" s="86"/>
      <c r="O21" s="86">
        <f>I21</f>
        <v>1000</v>
      </c>
      <c r="P21" s="86"/>
    </row>
    <row r="22" spans="1:18" ht="33" customHeight="1" x14ac:dyDescent="0.3">
      <c r="A22" s="70">
        <v>13</v>
      </c>
      <c r="B22" s="70">
        <v>700</v>
      </c>
      <c r="C22" s="70">
        <v>70005</v>
      </c>
      <c r="D22" s="70">
        <v>605</v>
      </c>
      <c r="E22" s="70">
        <v>0</v>
      </c>
      <c r="F22" s="75" t="s">
        <v>24</v>
      </c>
      <c r="G22" s="76">
        <v>50000</v>
      </c>
      <c r="H22" s="76">
        <v>0</v>
      </c>
      <c r="I22" s="76">
        <v>50000</v>
      </c>
      <c r="J22" s="77">
        <f>I22+I23</f>
        <v>410000</v>
      </c>
      <c r="K22" s="77"/>
      <c r="L22" s="77"/>
      <c r="M22" s="77"/>
      <c r="N22" s="77"/>
      <c r="O22" s="77"/>
      <c r="P22" s="77"/>
    </row>
    <row r="23" spans="1:18" ht="33" customHeight="1" x14ac:dyDescent="0.3">
      <c r="A23" s="70">
        <v>14</v>
      </c>
      <c r="B23" s="70">
        <v>700</v>
      </c>
      <c r="C23" s="70">
        <v>70005</v>
      </c>
      <c r="D23" s="70">
        <v>605</v>
      </c>
      <c r="E23" s="70">
        <v>0</v>
      </c>
      <c r="F23" s="75" t="s">
        <v>61</v>
      </c>
      <c r="G23" s="76">
        <v>100000</v>
      </c>
      <c r="H23" s="76">
        <v>260000</v>
      </c>
      <c r="I23" s="76">
        <f>G23+H23</f>
        <v>360000</v>
      </c>
      <c r="J23" s="77"/>
      <c r="K23" s="77"/>
      <c r="L23" s="77"/>
      <c r="M23" s="77"/>
      <c r="N23" s="77"/>
      <c r="O23" s="77"/>
      <c r="P23" s="77"/>
    </row>
    <row r="24" spans="1:18" ht="30" customHeight="1" x14ac:dyDescent="0.3">
      <c r="A24" s="70">
        <v>15</v>
      </c>
      <c r="B24" s="70">
        <v>700</v>
      </c>
      <c r="C24" s="70">
        <v>70021</v>
      </c>
      <c r="D24" s="70">
        <v>601</v>
      </c>
      <c r="E24" s="70">
        <v>0</v>
      </c>
      <c r="F24" s="75" t="s">
        <v>62</v>
      </c>
      <c r="G24" s="76">
        <v>3739900</v>
      </c>
      <c r="H24" s="76">
        <v>0</v>
      </c>
      <c r="I24" s="76">
        <v>3739900</v>
      </c>
      <c r="J24" s="77"/>
      <c r="K24" s="77"/>
      <c r="L24" s="77"/>
      <c r="M24" s="77"/>
      <c r="N24" s="77">
        <f>I24</f>
        <v>3739900</v>
      </c>
      <c r="O24" s="77"/>
      <c r="P24" s="77"/>
    </row>
    <row r="25" spans="1:18" ht="23.25" customHeight="1" x14ac:dyDescent="0.3">
      <c r="A25" s="160"/>
      <c r="B25" s="161"/>
      <c r="C25" s="161"/>
      <c r="D25" s="161"/>
      <c r="E25" s="162"/>
      <c r="F25" s="82" t="s">
        <v>63</v>
      </c>
      <c r="G25" s="85">
        <f>G24+G23+G22</f>
        <v>3889900</v>
      </c>
      <c r="H25" s="85">
        <f t="shared" ref="H25" si="5">H24+H23+H22</f>
        <v>260000</v>
      </c>
      <c r="I25" s="85">
        <f>I24+I23+I22</f>
        <v>4149900</v>
      </c>
      <c r="J25" s="86">
        <f>SUM(J20:J24)</f>
        <v>410000</v>
      </c>
      <c r="K25" s="86"/>
      <c r="L25" s="86"/>
      <c r="M25" s="86"/>
      <c r="N25" s="86">
        <f>SUM(N20:N24)</f>
        <v>3739900</v>
      </c>
      <c r="O25" s="86">
        <f>I25</f>
        <v>4149900</v>
      </c>
      <c r="P25" s="86"/>
    </row>
    <row r="26" spans="1:18" ht="28.8" x14ac:dyDescent="0.3">
      <c r="A26" s="70">
        <v>16</v>
      </c>
      <c r="B26" s="70">
        <v>710</v>
      </c>
      <c r="C26" s="70">
        <v>71035</v>
      </c>
      <c r="D26" s="70">
        <v>605</v>
      </c>
      <c r="E26" s="70">
        <v>0</v>
      </c>
      <c r="F26" s="75" t="s">
        <v>64</v>
      </c>
      <c r="G26" s="76">
        <v>173000</v>
      </c>
      <c r="H26" s="76">
        <v>0</v>
      </c>
      <c r="I26" s="76">
        <v>173000</v>
      </c>
      <c r="J26" s="77"/>
      <c r="K26" s="77"/>
      <c r="L26" s="77"/>
      <c r="M26" s="77"/>
      <c r="N26" s="77"/>
      <c r="O26" s="77"/>
      <c r="P26" s="77"/>
    </row>
    <row r="27" spans="1:18" s="87" customFormat="1" ht="23.25" customHeight="1" x14ac:dyDescent="0.3">
      <c r="A27" s="155"/>
      <c r="B27" s="156"/>
      <c r="C27" s="156"/>
      <c r="D27" s="156"/>
      <c r="E27" s="157"/>
      <c r="F27" s="82" t="s">
        <v>65</v>
      </c>
      <c r="G27" s="83">
        <f>G26</f>
        <v>173000</v>
      </c>
      <c r="H27" s="83">
        <f t="shared" ref="H27:I27" si="6">H26</f>
        <v>0</v>
      </c>
      <c r="I27" s="83">
        <f t="shared" si="6"/>
        <v>173000</v>
      </c>
      <c r="J27" s="84"/>
      <c r="K27" s="84"/>
      <c r="L27" s="84"/>
      <c r="M27" s="84"/>
      <c r="N27" s="84"/>
      <c r="O27" s="86">
        <f>I27</f>
        <v>173000</v>
      </c>
      <c r="P27" s="84"/>
    </row>
    <row r="28" spans="1:18" ht="43.2" x14ac:dyDescent="0.3">
      <c r="A28" s="70">
        <v>17</v>
      </c>
      <c r="B28" s="70">
        <v>750</v>
      </c>
      <c r="C28" s="70">
        <v>75095</v>
      </c>
      <c r="D28" s="70">
        <v>665</v>
      </c>
      <c r="E28" s="70">
        <v>0</v>
      </c>
      <c r="F28" s="75" t="s">
        <v>66</v>
      </c>
      <c r="G28" s="76">
        <v>94767</v>
      </c>
      <c r="H28" s="76">
        <v>0</v>
      </c>
      <c r="I28" s="76">
        <v>94767</v>
      </c>
      <c r="J28" s="77"/>
      <c r="K28" s="77"/>
      <c r="L28" s="77"/>
      <c r="M28" s="77"/>
      <c r="N28" s="77"/>
      <c r="O28" s="77"/>
      <c r="P28" s="77"/>
    </row>
    <row r="29" spans="1:18" s="87" customFormat="1" ht="26.25" customHeight="1" x14ac:dyDescent="0.3">
      <c r="A29" s="155"/>
      <c r="B29" s="156"/>
      <c r="C29" s="156"/>
      <c r="D29" s="156"/>
      <c r="E29" s="157"/>
      <c r="F29" s="82" t="s">
        <v>67</v>
      </c>
      <c r="G29" s="83">
        <f>G28</f>
        <v>94767</v>
      </c>
      <c r="H29" s="83">
        <f t="shared" ref="H29:I29" si="7">H28</f>
        <v>0</v>
      </c>
      <c r="I29" s="83">
        <f t="shared" si="7"/>
        <v>94767</v>
      </c>
      <c r="J29" s="84"/>
      <c r="K29" s="84"/>
      <c r="L29" s="84"/>
      <c r="M29" s="84"/>
      <c r="N29" s="84"/>
      <c r="O29" s="86">
        <f>I29</f>
        <v>94767</v>
      </c>
      <c r="P29" s="84"/>
    </row>
    <row r="30" spans="1:18" ht="28.8" x14ac:dyDescent="0.3">
      <c r="A30" s="70">
        <v>18</v>
      </c>
      <c r="B30" s="70">
        <v>754</v>
      </c>
      <c r="C30" s="70">
        <v>75406</v>
      </c>
      <c r="D30" s="70">
        <v>617</v>
      </c>
      <c r="E30" s="70">
        <v>0</v>
      </c>
      <c r="F30" s="75" t="s">
        <v>68</v>
      </c>
      <c r="G30" s="76">
        <v>2000</v>
      </c>
      <c r="H30" s="76">
        <v>0</v>
      </c>
      <c r="I30" s="76">
        <v>2000</v>
      </c>
      <c r="J30" s="77"/>
      <c r="K30" s="77"/>
      <c r="L30" s="77"/>
      <c r="M30" s="77"/>
      <c r="N30" s="77"/>
      <c r="O30" s="77"/>
      <c r="P30" s="77"/>
    </row>
    <row r="31" spans="1:18" s="87" customFormat="1" ht="21.75" customHeight="1" x14ac:dyDescent="0.3">
      <c r="A31" s="155"/>
      <c r="B31" s="156"/>
      <c r="C31" s="156"/>
      <c r="D31" s="156"/>
      <c r="E31" s="157"/>
      <c r="F31" s="82" t="s">
        <v>69</v>
      </c>
      <c r="G31" s="83">
        <f>G30</f>
        <v>2000</v>
      </c>
      <c r="H31" s="83">
        <f t="shared" ref="H31:I31" si="8">H30</f>
        <v>0</v>
      </c>
      <c r="I31" s="83">
        <f t="shared" si="8"/>
        <v>2000</v>
      </c>
      <c r="J31" s="84"/>
      <c r="K31" s="84"/>
      <c r="L31" s="84"/>
      <c r="M31" s="84"/>
      <c r="N31" s="84"/>
      <c r="O31" s="86">
        <f>I31</f>
        <v>2000</v>
      </c>
      <c r="P31" s="84"/>
    </row>
    <row r="32" spans="1:18" ht="43.2" x14ac:dyDescent="0.3">
      <c r="A32" s="70">
        <v>19</v>
      </c>
      <c r="B32" s="70">
        <v>801</v>
      </c>
      <c r="C32" s="70">
        <v>80101</v>
      </c>
      <c r="D32" s="70">
        <v>605</v>
      </c>
      <c r="E32" s="70">
        <v>0</v>
      </c>
      <c r="F32" s="75" t="s">
        <v>70</v>
      </c>
      <c r="G32" s="76">
        <v>8783</v>
      </c>
      <c r="H32" s="76">
        <v>0</v>
      </c>
      <c r="I32" s="76">
        <v>8783</v>
      </c>
      <c r="J32" s="77"/>
      <c r="K32" s="77"/>
      <c r="L32" s="77"/>
      <c r="M32" s="77"/>
      <c r="N32" s="77"/>
      <c r="O32" s="77"/>
      <c r="P32" s="77"/>
    </row>
    <row r="33" spans="1:16" s="87" customFormat="1" ht="23.25" customHeight="1" x14ac:dyDescent="0.3">
      <c r="A33" s="155"/>
      <c r="B33" s="156"/>
      <c r="C33" s="156"/>
      <c r="D33" s="156"/>
      <c r="E33" s="157"/>
      <c r="F33" s="82" t="s">
        <v>71</v>
      </c>
      <c r="G33" s="83">
        <f>G32</f>
        <v>8783</v>
      </c>
      <c r="H33" s="83">
        <f t="shared" ref="H33:I33" si="9">H32</f>
        <v>0</v>
      </c>
      <c r="I33" s="83">
        <f t="shared" si="9"/>
        <v>8783</v>
      </c>
      <c r="J33" s="84"/>
      <c r="K33" s="84"/>
      <c r="L33" s="84"/>
      <c r="M33" s="84"/>
      <c r="N33" s="84"/>
      <c r="O33" s="86">
        <f>I33</f>
        <v>8783</v>
      </c>
      <c r="P33" s="84"/>
    </row>
    <row r="34" spans="1:16" ht="28.8" x14ac:dyDescent="0.3">
      <c r="A34" s="70">
        <v>20</v>
      </c>
      <c r="B34" s="70">
        <v>853</v>
      </c>
      <c r="C34" s="70">
        <v>85305</v>
      </c>
      <c r="D34" s="70">
        <v>605</v>
      </c>
      <c r="E34" s="70">
        <v>0</v>
      </c>
      <c r="F34" s="75" t="s">
        <v>72</v>
      </c>
      <c r="G34" s="76">
        <v>190411</v>
      </c>
      <c r="H34" s="76">
        <v>0</v>
      </c>
      <c r="I34" s="76">
        <v>190411</v>
      </c>
      <c r="J34" s="77"/>
      <c r="K34" s="77"/>
      <c r="L34" s="77"/>
      <c r="M34" s="77"/>
      <c r="N34" s="77"/>
      <c r="O34" s="77"/>
      <c r="P34" s="77"/>
    </row>
    <row r="35" spans="1:16" s="87" customFormat="1" ht="18.75" customHeight="1" x14ac:dyDescent="0.3">
      <c r="A35" s="155"/>
      <c r="B35" s="156"/>
      <c r="C35" s="156"/>
      <c r="D35" s="156"/>
      <c r="E35" s="157"/>
      <c r="F35" s="82" t="s">
        <v>73</v>
      </c>
      <c r="G35" s="83">
        <f>G34</f>
        <v>190411</v>
      </c>
      <c r="H35" s="83">
        <f t="shared" ref="H35:I35" si="10">H34</f>
        <v>0</v>
      </c>
      <c r="I35" s="83">
        <f t="shared" si="10"/>
        <v>190411</v>
      </c>
      <c r="J35" s="84"/>
      <c r="K35" s="84"/>
      <c r="L35" s="84"/>
      <c r="M35" s="84"/>
      <c r="N35" s="84"/>
      <c r="O35" s="86">
        <f>I35</f>
        <v>190411</v>
      </c>
      <c r="P35" s="84"/>
    </row>
    <row r="36" spans="1:16" ht="28.8" x14ac:dyDescent="0.3">
      <c r="A36" s="70">
        <v>21</v>
      </c>
      <c r="B36" s="70">
        <v>900</v>
      </c>
      <c r="C36" s="70">
        <v>90001</v>
      </c>
      <c r="D36" s="70">
        <v>601</v>
      </c>
      <c r="E36" s="70">
        <v>0</v>
      </c>
      <c r="F36" s="75" t="s">
        <v>34</v>
      </c>
      <c r="G36" s="76">
        <v>56000</v>
      </c>
      <c r="H36" s="76">
        <v>0</v>
      </c>
      <c r="I36" s="76">
        <v>56000</v>
      </c>
      <c r="J36" s="77"/>
      <c r="K36" s="77"/>
      <c r="L36" s="77"/>
      <c r="M36" s="77"/>
      <c r="N36" s="77"/>
      <c r="O36" s="77">
        <f t="shared" ref="O36:O48" si="11">I36</f>
        <v>56000</v>
      </c>
      <c r="P36" s="77"/>
    </row>
    <row r="37" spans="1:16" ht="27.75" customHeight="1" x14ac:dyDescent="0.3">
      <c r="A37" s="70">
        <v>22</v>
      </c>
      <c r="B37" s="70">
        <v>900</v>
      </c>
      <c r="C37" s="70">
        <v>90001</v>
      </c>
      <c r="D37" s="70">
        <v>623</v>
      </c>
      <c r="E37" s="70">
        <v>0</v>
      </c>
      <c r="F37" s="75" t="s">
        <v>11</v>
      </c>
      <c r="G37" s="76">
        <v>15000</v>
      </c>
      <c r="H37" s="76">
        <v>0</v>
      </c>
      <c r="I37" s="76">
        <v>15000</v>
      </c>
      <c r="J37" s="77"/>
      <c r="K37" s="77"/>
      <c r="L37" s="77"/>
      <c r="M37" s="77"/>
      <c r="N37" s="77"/>
      <c r="O37" s="77">
        <f t="shared" si="11"/>
        <v>15000</v>
      </c>
      <c r="P37" s="77"/>
    </row>
    <row r="38" spans="1:16" ht="35.25" customHeight="1" x14ac:dyDescent="0.3">
      <c r="A38" s="70">
        <v>23</v>
      </c>
      <c r="B38" s="70">
        <v>900</v>
      </c>
      <c r="C38" s="70">
        <v>90002</v>
      </c>
      <c r="D38" s="70">
        <v>601</v>
      </c>
      <c r="E38" s="70">
        <v>0</v>
      </c>
      <c r="F38" s="75" t="s">
        <v>74</v>
      </c>
      <c r="G38" s="76">
        <v>15000</v>
      </c>
      <c r="H38" s="76">
        <v>0</v>
      </c>
      <c r="I38" s="76">
        <v>15000</v>
      </c>
      <c r="J38" s="77"/>
      <c r="K38" s="77"/>
      <c r="L38" s="77"/>
      <c r="M38" s="77"/>
      <c r="N38" s="77"/>
      <c r="O38" s="77">
        <f t="shared" si="11"/>
        <v>15000</v>
      </c>
      <c r="P38" s="77"/>
    </row>
    <row r="39" spans="1:16" ht="48.75" customHeight="1" x14ac:dyDescent="0.3">
      <c r="A39" s="70">
        <v>24</v>
      </c>
      <c r="B39" s="70">
        <v>900</v>
      </c>
      <c r="C39" s="70">
        <v>90004</v>
      </c>
      <c r="D39" s="70">
        <v>605</v>
      </c>
      <c r="E39" s="70">
        <v>0</v>
      </c>
      <c r="F39" s="75" t="s">
        <v>75</v>
      </c>
      <c r="G39" s="76">
        <v>4000</v>
      </c>
      <c r="H39" s="76">
        <v>10000</v>
      </c>
      <c r="I39" s="76">
        <f>H39+G39</f>
        <v>14000</v>
      </c>
      <c r="J39" s="77">
        <f>I39</f>
        <v>14000</v>
      </c>
      <c r="K39" s="77"/>
      <c r="L39" s="77"/>
      <c r="M39" s="77"/>
      <c r="N39" s="77"/>
      <c r="O39" s="77">
        <f t="shared" si="11"/>
        <v>14000</v>
      </c>
      <c r="P39" s="77"/>
    </row>
    <row r="40" spans="1:16" ht="44.25" customHeight="1" x14ac:dyDescent="0.3">
      <c r="A40" s="70">
        <v>25</v>
      </c>
      <c r="B40" s="70">
        <v>900</v>
      </c>
      <c r="C40" s="70">
        <v>90004</v>
      </c>
      <c r="D40" s="70">
        <v>605</v>
      </c>
      <c r="E40" s="70">
        <v>0</v>
      </c>
      <c r="F40" s="75" t="s">
        <v>76</v>
      </c>
      <c r="G40" s="76">
        <v>18000</v>
      </c>
      <c r="H40" s="76">
        <v>0</v>
      </c>
      <c r="I40" s="76">
        <v>18000</v>
      </c>
      <c r="J40" s="77">
        <f t="shared" ref="J40:J42" si="12">I40</f>
        <v>18000</v>
      </c>
      <c r="K40" s="77"/>
      <c r="L40" s="77"/>
      <c r="M40" s="77"/>
      <c r="N40" s="77"/>
      <c r="O40" s="77">
        <f t="shared" si="11"/>
        <v>18000</v>
      </c>
      <c r="P40" s="77">
        <f>O40+O39+O41</f>
        <v>37000</v>
      </c>
    </row>
    <row r="41" spans="1:16" ht="27" customHeight="1" x14ac:dyDescent="0.3">
      <c r="A41" s="70">
        <v>26</v>
      </c>
      <c r="B41" s="70">
        <v>900</v>
      </c>
      <c r="C41" s="70">
        <v>90004</v>
      </c>
      <c r="D41" s="70">
        <v>605</v>
      </c>
      <c r="E41" s="70">
        <v>0</v>
      </c>
      <c r="F41" s="75" t="s">
        <v>77</v>
      </c>
      <c r="G41" s="76">
        <v>5000</v>
      </c>
      <c r="H41" s="76">
        <v>0</v>
      </c>
      <c r="I41" s="76">
        <v>5000</v>
      </c>
      <c r="J41" s="77">
        <f t="shared" si="12"/>
        <v>5000</v>
      </c>
      <c r="K41" s="77"/>
      <c r="L41" s="77"/>
      <c r="M41" s="77"/>
      <c r="N41" s="77"/>
      <c r="O41" s="77">
        <f t="shared" si="11"/>
        <v>5000</v>
      </c>
      <c r="P41" s="77"/>
    </row>
    <row r="42" spans="1:16" ht="39" customHeight="1" x14ac:dyDescent="0.3">
      <c r="A42" s="70">
        <v>27</v>
      </c>
      <c r="B42" s="70">
        <v>900</v>
      </c>
      <c r="C42" s="70">
        <v>90015</v>
      </c>
      <c r="D42" s="70">
        <v>605</v>
      </c>
      <c r="E42" s="70">
        <v>0</v>
      </c>
      <c r="F42" s="75" t="s">
        <v>78</v>
      </c>
      <c r="G42" s="76">
        <v>0</v>
      </c>
      <c r="H42" s="76">
        <v>0</v>
      </c>
      <c r="I42" s="76">
        <f>H42+G42</f>
        <v>0</v>
      </c>
      <c r="J42" s="77">
        <f t="shared" si="12"/>
        <v>0</v>
      </c>
      <c r="K42" s="77"/>
      <c r="L42" s="77"/>
      <c r="M42" s="77"/>
      <c r="N42" s="77"/>
      <c r="O42" s="77">
        <f t="shared" si="11"/>
        <v>0</v>
      </c>
      <c r="P42" s="77">
        <f t="shared" ref="P42:P48" si="13">I42</f>
        <v>0</v>
      </c>
    </row>
    <row r="43" spans="1:16" ht="33" customHeight="1" x14ac:dyDescent="0.3">
      <c r="A43" s="70">
        <v>28</v>
      </c>
      <c r="B43" s="70">
        <v>900</v>
      </c>
      <c r="C43" s="70">
        <v>90095</v>
      </c>
      <c r="D43" s="70">
        <v>601</v>
      </c>
      <c r="E43" s="70">
        <v>0</v>
      </c>
      <c r="F43" s="75" t="s">
        <v>79</v>
      </c>
      <c r="G43" s="76">
        <v>17000</v>
      </c>
      <c r="H43" s="76"/>
      <c r="I43" s="76">
        <v>17000</v>
      </c>
      <c r="J43" s="77"/>
      <c r="K43" s="77"/>
      <c r="L43" s="77"/>
      <c r="M43" s="77"/>
      <c r="N43" s="77"/>
      <c r="O43" s="77">
        <f t="shared" si="11"/>
        <v>17000</v>
      </c>
      <c r="P43" s="77"/>
    </row>
    <row r="44" spans="1:16" ht="28.95" customHeight="1" x14ac:dyDescent="0.3">
      <c r="A44" s="70">
        <v>29</v>
      </c>
      <c r="B44" s="70">
        <v>900</v>
      </c>
      <c r="C44" s="70">
        <v>90095</v>
      </c>
      <c r="D44" s="70">
        <v>605</v>
      </c>
      <c r="E44" s="70">
        <v>0</v>
      </c>
      <c r="F44" s="75" t="s">
        <v>80</v>
      </c>
      <c r="G44" s="76">
        <v>15500</v>
      </c>
      <c r="H44" s="76">
        <v>0</v>
      </c>
      <c r="I44" s="76">
        <v>15500</v>
      </c>
      <c r="J44" s="88">
        <f t="shared" ref="J44:J49" si="14">I44</f>
        <v>15500</v>
      </c>
      <c r="K44" s="88"/>
      <c r="L44" s="77"/>
      <c r="M44" s="77"/>
      <c r="N44" s="77"/>
      <c r="O44" s="77">
        <f t="shared" si="11"/>
        <v>15500</v>
      </c>
      <c r="P44" s="77">
        <f t="shared" si="13"/>
        <v>15500</v>
      </c>
    </row>
    <row r="45" spans="1:16" ht="30.75" customHeight="1" x14ac:dyDescent="0.3">
      <c r="A45" s="70">
        <v>30</v>
      </c>
      <c r="B45" s="70">
        <v>900</v>
      </c>
      <c r="C45" s="70">
        <v>90095</v>
      </c>
      <c r="D45" s="70">
        <v>605</v>
      </c>
      <c r="E45" s="70">
        <v>0</v>
      </c>
      <c r="F45" s="75" t="s">
        <v>81</v>
      </c>
      <c r="G45" s="76">
        <v>6150</v>
      </c>
      <c r="H45" s="76">
        <v>0</v>
      </c>
      <c r="I45" s="76">
        <v>6150</v>
      </c>
      <c r="J45" s="88">
        <f t="shared" si="14"/>
        <v>6150</v>
      </c>
      <c r="K45" s="88"/>
      <c r="L45" s="77"/>
      <c r="M45" s="77"/>
      <c r="N45" s="77"/>
      <c r="O45" s="77">
        <f t="shared" si="11"/>
        <v>6150</v>
      </c>
      <c r="P45" s="77">
        <f t="shared" si="13"/>
        <v>6150</v>
      </c>
    </row>
    <row r="46" spans="1:16" ht="32.25" customHeight="1" x14ac:dyDescent="0.3">
      <c r="A46" s="70">
        <v>31</v>
      </c>
      <c r="B46" s="70">
        <v>900</v>
      </c>
      <c r="C46" s="70">
        <v>90095</v>
      </c>
      <c r="D46" s="70">
        <v>605</v>
      </c>
      <c r="E46" s="70">
        <v>0</v>
      </c>
      <c r="F46" s="75" t="s">
        <v>82</v>
      </c>
      <c r="G46" s="76">
        <v>12000</v>
      </c>
      <c r="H46" s="76">
        <v>0</v>
      </c>
      <c r="I46" s="76">
        <v>12000</v>
      </c>
      <c r="J46" s="88">
        <f t="shared" si="14"/>
        <v>12000</v>
      </c>
      <c r="K46" s="88"/>
      <c r="L46" s="77"/>
      <c r="M46" s="77"/>
      <c r="N46" s="77"/>
      <c r="O46" s="77">
        <f t="shared" si="11"/>
        <v>12000</v>
      </c>
      <c r="P46" s="77">
        <f t="shared" si="13"/>
        <v>12000</v>
      </c>
    </row>
    <row r="47" spans="1:16" ht="42" customHeight="1" x14ac:dyDescent="0.3">
      <c r="A47" s="70">
        <v>32</v>
      </c>
      <c r="B47" s="70">
        <v>900</v>
      </c>
      <c r="C47" s="70">
        <v>90095</v>
      </c>
      <c r="D47" s="70">
        <v>605</v>
      </c>
      <c r="E47" s="70">
        <v>0</v>
      </c>
      <c r="F47" s="75" t="s">
        <v>83</v>
      </c>
      <c r="G47" s="76">
        <v>8555</v>
      </c>
      <c r="H47" s="76">
        <v>0</v>
      </c>
      <c r="I47" s="76">
        <v>8555</v>
      </c>
      <c r="J47" s="88">
        <f t="shared" si="14"/>
        <v>8555</v>
      </c>
      <c r="K47" s="88"/>
      <c r="L47" s="77"/>
      <c r="M47" s="77"/>
      <c r="N47" s="77"/>
      <c r="O47" s="77">
        <f t="shared" si="11"/>
        <v>8555</v>
      </c>
      <c r="P47" s="77">
        <f t="shared" si="13"/>
        <v>8555</v>
      </c>
    </row>
    <row r="48" spans="1:16" ht="32.25" customHeight="1" x14ac:dyDescent="0.3">
      <c r="A48" s="70">
        <v>33</v>
      </c>
      <c r="B48" s="70">
        <v>900</v>
      </c>
      <c r="C48" s="70">
        <v>90095</v>
      </c>
      <c r="D48" s="70">
        <v>605</v>
      </c>
      <c r="E48" s="70">
        <v>0</v>
      </c>
      <c r="F48" s="75" t="s">
        <v>84</v>
      </c>
      <c r="G48" s="76">
        <v>6150</v>
      </c>
      <c r="H48" s="76">
        <v>0</v>
      </c>
      <c r="I48" s="76">
        <v>6150</v>
      </c>
      <c r="J48" s="88">
        <f t="shared" si="14"/>
        <v>6150</v>
      </c>
      <c r="K48" s="88"/>
      <c r="L48" s="77"/>
      <c r="M48" s="77"/>
      <c r="N48" s="77"/>
      <c r="O48" s="77">
        <f t="shared" si="11"/>
        <v>6150</v>
      </c>
      <c r="P48" s="77">
        <f t="shared" si="13"/>
        <v>6150</v>
      </c>
    </row>
    <row r="49" spans="1:17" ht="28.2" customHeight="1" x14ac:dyDescent="0.3">
      <c r="A49" s="145">
        <v>34</v>
      </c>
      <c r="B49" s="145">
        <v>900</v>
      </c>
      <c r="C49" s="145">
        <v>90095</v>
      </c>
      <c r="D49" s="148">
        <v>605</v>
      </c>
      <c r="E49" s="70">
        <v>0</v>
      </c>
      <c r="F49" s="149" t="s">
        <v>85</v>
      </c>
      <c r="G49" s="76">
        <v>358040</v>
      </c>
      <c r="H49" s="76">
        <f>I49-G49</f>
        <v>118702</v>
      </c>
      <c r="I49" s="76">
        <v>476742</v>
      </c>
      <c r="J49" s="88">
        <f t="shared" si="14"/>
        <v>476742</v>
      </c>
      <c r="K49" s="88"/>
      <c r="L49" s="77"/>
      <c r="M49" s="77"/>
      <c r="N49" s="77"/>
      <c r="O49" s="77"/>
      <c r="P49" s="77">
        <f>I49</f>
        <v>476742</v>
      </c>
    </row>
    <row r="50" spans="1:17" ht="28.2" customHeight="1" x14ac:dyDescent="0.3">
      <c r="A50" s="146"/>
      <c r="B50" s="146"/>
      <c r="C50" s="146"/>
      <c r="D50" s="148"/>
      <c r="E50" s="70">
        <v>6</v>
      </c>
      <c r="F50" s="150"/>
      <c r="G50" s="76">
        <v>401511.67</v>
      </c>
      <c r="H50" s="76">
        <f>I50-G50</f>
        <v>-24708.899999999965</v>
      </c>
      <c r="I50" s="76">
        <v>376802.77</v>
      </c>
      <c r="J50" s="88"/>
      <c r="K50" s="88">
        <f>I50</f>
        <v>376802.77</v>
      </c>
      <c r="L50" s="77">
        <f>I51</f>
        <v>1384950.94</v>
      </c>
      <c r="M50" s="77"/>
      <c r="N50" s="77"/>
      <c r="O50" s="77"/>
      <c r="P50" s="77"/>
    </row>
    <row r="51" spans="1:17" ht="28.2" customHeight="1" x14ac:dyDescent="0.3">
      <c r="A51" s="146"/>
      <c r="B51" s="146"/>
      <c r="C51" s="146"/>
      <c r="D51" s="148"/>
      <c r="E51" s="70">
        <v>7</v>
      </c>
      <c r="F51" s="150"/>
      <c r="G51" s="76">
        <v>2068664.63</v>
      </c>
      <c r="H51" s="76">
        <f>I51-G51</f>
        <v>-683713.69</v>
      </c>
      <c r="I51" s="76">
        <v>1384950.94</v>
      </c>
      <c r="J51" s="88"/>
      <c r="K51" s="88"/>
      <c r="L51" s="77"/>
      <c r="M51" s="77"/>
      <c r="N51" s="77"/>
      <c r="O51" s="77"/>
      <c r="P51" s="77"/>
    </row>
    <row r="52" spans="1:17" ht="28.2" customHeight="1" x14ac:dyDescent="0.3">
      <c r="A52" s="146"/>
      <c r="B52" s="146"/>
      <c r="C52" s="146"/>
      <c r="D52" s="70">
        <v>665</v>
      </c>
      <c r="E52" s="70">
        <v>0</v>
      </c>
      <c r="F52" s="151"/>
      <c r="G52" s="76"/>
      <c r="H52" s="76">
        <v>64978.25</v>
      </c>
      <c r="I52" s="76">
        <f>H52</f>
        <v>64978.25</v>
      </c>
      <c r="J52" s="88"/>
      <c r="K52" s="88"/>
      <c r="L52" s="77"/>
      <c r="M52" s="77"/>
      <c r="N52" s="77"/>
      <c r="O52" s="77"/>
      <c r="P52" s="77"/>
    </row>
    <row r="53" spans="1:17" ht="19.2" customHeight="1" x14ac:dyDescent="0.3">
      <c r="A53" s="147"/>
      <c r="B53" s="147"/>
      <c r="C53" s="147"/>
      <c r="D53" s="70"/>
      <c r="E53" s="70"/>
      <c r="F53" s="82" t="s">
        <v>86</v>
      </c>
      <c r="G53" s="76">
        <f>G51+G50+G49</f>
        <v>2828216.3</v>
      </c>
      <c r="H53" s="76">
        <f>H51+H50+H49+H52</f>
        <v>-524742.33999999985</v>
      </c>
      <c r="I53" s="76">
        <f>G53+H53</f>
        <v>2303473.96</v>
      </c>
      <c r="J53" s="88"/>
      <c r="K53" s="88"/>
      <c r="L53" s="77"/>
      <c r="M53" s="77"/>
      <c r="N53" s="77"/>
      <c r="O53" s="77">
        <f>I53</f>
        <v>2303473.96</v>
      </c>
      <c r="P53" s="77"/>
      <c r="Q53" s="78">
        <f>SUM(I49:I52)</f>
        <v>2303473.96</v>
      </c>
    </row>
    <row r="54" spans="1:17" ht="28.8" x14ac:dyDescent="0.3">
      <c r="A54" s="70">
        <v>35</v>
      </c>
      <c r="B54" s="70">
        <v>900</v>
      </c>
      <c r="C54" s="70">
        <v>90095</v>
      </c>
      <c r="D54" s="70">
        <v>605</v>
      </c>
      <c r="E54" s="70">
        <v>0</v>
      </c>
      <c r="F54" s="75" t="s">
        <v>87</v>
      </c>
      <c r="G54" s="76">
        <v>6000</v>
      </c>
      <c r="H54" s="72">
        <v>0</v>
      </c>
      <c r="I54" s="76">
        <v>6000</v>
      </c>
      <c r="J54" s="88">
        <f t="shared" ref="J54:J57" si="15">I54</f>
        <v>6000</v>
      </c>
      <c r="K54" s="88"/>
      <c r="L54" s="77"/>
      <c r="M54" s="77"/>
      <c r="N54" s="77"/>
      <c r="O54" s="77">
        <f t="shared" ref="O54:O56" si="16">I54</f>
        <v>6000</v>
      </c>
      <c r="P54" s="77">
        <f t="shared" ref="P54:P57" si="17">I54</f>
        <v>6000</v>
      </c>
    </row>
    <row r="55" spans="1:17" ht="42" customHeight="1" x14ac:dyDescent="0.3">
      <c r="A55" s="70">
        <v>36</v>
      </c>
      <c r="B55" s="70">
        <v>900</v>
      </c>
      <c r="C55" s="70">
        <v>90095</v>
      </c>
      <c r="D55" s="70">
        <v>605</v>
      </c>
      <c r="E55" s="70">
        <v>0</v>
      </c>
      <c r="F55" s="75" t="s">
        <v>88</v>
      </c>
      <c r="G55" s="76">
        <v>62000</v>
      </c>
      <c r="H55" s="76"/>
      <c r="I55" s="76">
        <f>G55+H55</f>
        <v>62000</v>
      </c>
      <c r="J55" s="88">
        <f t="shared" si="15"/>
        <v>62000</v>
      </c>
      <c r="K55" s="88"/>
      <c r="L55" s="77"/>
      <c r="M55" s="77"/>
      <c r="N55" s="77"/>
      <c r="O55" s="77">
        <f t="shared" si="16"/>
        <v>62000</v>
      </c>
      <c r="P55" s="77">
        <f t="shared" si="17"/>
        <v>62000</v>
      </c>
    </row>
    <row r="56" spans="1:17" ht="42" customHeight="1" x14ac:dyDescent="0.3">
      <c r="A56" s="70">
        <v>37</v>
      </c>
      <c r="B56" s="70">
        <v>900</v>
      </c>
      <c r="C56" s="70">
        <v>90095</v>
      </c>
      <c r="D56" s="70">
        <v>605</v>
      </c>
      <c r="E56" s="70">
        <v>0</v>
      </c>
      <c r="F56" s="75" t="s">
        <v>89</v>
      </c>
      <c r="G56" s="76">
        <v>6900</v>
      </c>
      <c r="H56" s="72">
        <v>0</v>
      </c>
      <c r="I56" s="76">
        <v>6900</v>
      </c>
      <c r="J56" s="88">
        <f t="shared" si="15"/>
        <v>6900</v>
      </c>
      <c r="K56" s="88"/>
      <c r="L56" s="77"/>
      <c r="M56" s="77"/>
      <c r="N56" s="77"/>
      <c r="O56" s="77">
        <f t="shared" si="16"/>
        <v>6900</v>
      </c>
      <c r="P56" s="77">
        <f t="shared" si="17"/>
        <v>6900</v>
      </c>
    </row>
    <row r="57" spans="1:17" ht="21" customHeight="1" x14ac:dyDescent="0.3">
      <c r="A57" s="145">
        <v>38</v>
      </c>
      <c r="B57" s="145">
        <v>900</v>
      </c>
      <c r="C57" s="145">
        <v>90095</v>
      </c>
      <c r="D57" s="145">
        <v>605</v>
      </c>
      <c r="E57" s="70">
        <v>0</v>
      </c>
      <c r="F57" s="152" t="s">
        <v>90</v>
      </c>
      <c r="G57" s="89">
        <v>30000</v>
      </c>
      <c r="H57" s="90">
        <v>0</v>
      </c>
      <c r="I57" s="89">
        <v>30000</v>
      </c>
      <c r="J57" s="88">
        <f t="shared" si="15"/>
        <v>30000</v>
      </c>
      <c r="K57" s="88"/>
      <c r="L57" s="88"/>
      <c r="M57" s="88"/>
      <c r="N57" s="88"/>
      <c r="O57" s="88"/>
      <c r="P57" s="77">
        <f t="shared" si="17"/>
        <v>30000</v>
      </c>
    </row>
    <row r="58" spans="1:17" ht="21" customHeight="1" x14ac:dyDescent="0.3">
      <c r="A58" s="146"/>
      <c r="B58" s="146"/>
      <c r="C58" s="146"/>
      <c r="D58" s="146"/>
      <c r="E58" s="70">
        <v>7</v>
      </c>
      <c r="F58" s="153"/>
      <c r="G58" s="89">
        <v>105015.24</v>
      </c>
      <c r="H58" s="90">
        <v>0</v>
      </c>
      <c r="I58" s="89">
        <v>105015.24</v>
      </c>
      <c r="J58" s="88"/>
      <c r="K58" s="88"/>
      <c r="L58" s="88">
        <f>I58</f>
        <v>105015.24</v>
      </c>
      <c r="M58" s="88">
        <f>I59</f>
        <v>95152.76</v>
      </c>
      <c r="N58" s="88"/>
      <c r="O58" s="88"/>
      <c r="P58" s="77"/>
    </row>
    <row r="59" spans="1:17" ht="21" customHeight="1" x14ac:dyDescent="0.3">
      <c r="A59" s="146"/>
      <c r="B59" s="146"/>
      <c r="C59" s="146"/>
      <c r="D59" s="146"/>
      <c r="E59" s="70">
        <v>9</v>
      </c>
      <c r="F59" s="154"/>
      <c r="G59" s="89">
        <v>95152.76</v>
      </c>
      <c r="H59" s="90">
        <v>0</v>
      </c>
      <c r="I59" s="89">
        <v>95152.76</v>
      </c>
      <c r="J59" s="88"/>
      <c r="K59" s="88"/>
      <c r="L59" s="88"/>
      <c r="M59" s="88"/>
      <c r="N59" s="88"/>
      <c r="O59" s="88"/>
      <c r="P59" s="77"/>
    </row>
    <row r="60" spans="1:17" ht="22.5" customHeight="1" x14ac:dyDescent="0.3">
      <c r="A60" s="147"/>
      <c r="B60" s="147"/>
      <c r="C60" s="147"/>
      <c r="D60" s="147"/>
      <c r="E60" s="70"/>
      <c r="F60" s="82" t="s">
        <v>91</v>
      </c>
      <c r="G60" s="89">
        <f>G59+G58+G57</f>
        <v>230168</v>
      </c>
      <c r="H60" s="89">
        <f t="shared" ref="H60:I60" si="18">H59+H58+H57</f>
        <v>0</v>
      </c>
      <c r="I60" s="89">
        <f t="shared" si="18"/>
        <v>230168</v>
      </c>
      <c r="J60" s="88"/>
      <c r="K60" s="88"/>
      <c r="L60" s="88"/>
      <c r="M60" s="88"/>
      <c r="N60" s="88"/>
      <c r="O60" s="77">
        <f>I60</f>
        <v>230168</v>
      </c>
      <c r="P60" s="77"/>
    </row>
    <row r="61" spans="1:17" ht="33.75" customHeight="1" x14ac:dyDescent="0.3">
      <c r="A61" s="70">
        <v>39</v>
      </c>
      <c r="B61" s="70">
        <v>900</v>
      </c>
      <c r="C61" s="70">
        <v>90095</v>
      </c>
      <c r="D61" s="70">
        <v>605</v>
      </c>
      <c r="E61" s="70">
        <v>0</v>
      </c>
      <c r="F61" s="75" t="s">
        <v>92</v>
      </c>
      <c r="G61" s="76">
        <v>6000</v>
      </c>
      <c r="H61" s="72">
        <v>0</v>
      </c>
      <c r="I61" s="76">
        <v>6000</v>
      </c>
      <c r="J61" s="88">
        <f t="shared" ref="J61:J62" si="19">I61</f>
        <v>6000</v>
      </c>
      <c r="K61" s="88"/>
      <c r="L61" s="77"/>
      <c r="M61" s="77"/>
      <c r="N61" s="77"/>
      <c r="O61" s="77">
        <f>I61</f>
        <v>6000</v>
      </c>
      <c r="P61" s="77">
        <f t="shared" ref="P61:P62" si="20">I61</f>
        <v>6000</v>
      </c>
    </row>
    <row r="62" spans="1:17" ht="36.75" customHeight="1" x14ac:dyDescent="0.3">
      <c r="A62" s="70">
        <v>40</v>
      </c>
      <c r="B62" s="70">
        <v>900</v>
      </c>
      <c r="C62" s="70">
        <v>90095</v>
      </c>
      <c r="D62" s="70">
        <v>605</v>
      </c>
      <c r="E62" s="70">
        <v>0</v>
      </c>
      <c r="F62" s="75" t="s">
        <v>93</v>
      </c>
      <c r="G62" s="76">
        <v>6000</v>
      </c>
      <c r="H62" s="72">
        <v>0</v>
      </c>
      <c r="I62" s="76">
        <v>6000</v>
      </c>
      <c r="J62" s="88">
        <f t="shared" si="19"/>
        <v>6000</v>
      </c>
      <c r="K62" s="88"/>
      <c r="L62" s="77"/>
      <c r="M62" s="77"/>
      <c r="N62" s="77"/>
      <c r="O62" s="77">
        <f t="shared" ref="O62:O67" si="21">I62</f>
        <v>6000</v>
      </c>
      <c r="P62" s="77">
        <f t="shared" si="20"/>
        <v>6000</v>
      </c>
    </row>
    <row r="63" spans="1:17" ht="39" customHeight="1" x14ac:dyDescent="0.3">
      <c r="A63" s="70">
        <v>41</v>
      </c>
      <c r="B63" s="70">
        <v>900</v>
      </c>
      <c r="C63" s="70">
        <v>90095</v>
      </c>
      <c r="D63" s="70">
        <v>606</v>
      </c>
      <c r="E63" s="70">
        <v>0</v>
      </c>
      <c r="F63" s="75" t="s">
        <v>94</v>
      </c>
      <c r="G63" s="76">
        <v>10000</v>
      </c>
      <c r="H63" s="76"/>
      <c r="I63" s="76">
        <f>G63+H63</f>
        <v>10000</v>
      </c>
      <c r="J63" s="88"/>
      <c r="K63" s="88"/>
      <c r="L63" s="77"/>
      <c r="M63" s="77"/>
      <c r="N63" s="77"/>
      <c r="O63" s="77">
        <f t="shared" si="21"/>
        <v>10000</v>
      </c>
      <c r="P63" s="77"/>
    </row>
    <row r="64" spans="1:17" ht="24.6" customHeight="1" x14ac:dyDescent="0.3">
      <c r="A64" s="70">
        <v>42</v>
      </c>
      <c r="B64" s="70">
        <v>900</v>
      </c>
      <c r="C64" s="70">
        <v>90095</v>
      </c>
      <c r="D64" s="70">
        <v>606</v>
      </c>
      <c r="E64" s="70">
        <v>0</v>
      </c>
      <c r="F64" s="75" t="s">
        <v>95</v>
      </c>
      <c r="G64" s="76">
        <v>3000</v>
      </c>
      <c r="H64" s="72">
        <v>0</v>
      </c>
      <c r="I64" s="76">
        <v>3000</v>
      </c>
      <c r="J64" s="88"/>
      <c r="K64" s="88"/>
      <c r="L64" s="77"/>
      <c r="M64" s="77"/>
      <c r="N64" s="77"/>
      <c r="O64" s="77">
        <f t="shared" si="21"/>
        <v>3000</v>
      </c>
      <c r="P64" s="77"/>
    </row>
    <row r="65" spans="1:17" ht="24.6" customHeight="1" x14ac:dyDescent="0.3">
      <c r="A65" s="70">
        <v>43</v>
      </c>
      <c r="B65" s="70">
        <v>900</v>
      </c>
      <c r="C65" s="70">
        <v>90095</v>
      </c>
      <c r="D65" s="70">
        <v>606</v>
      </c>
      <c r="E65" s="70">
        <v>0</v>
      </c>
      <c r="F65" s="75" t="s">
        <v>96</v>
      </c>
      <c r="G65" s="76">
        <v>7000</v>
      </c>
      <c r="H65" s="76"/>
      <c r="I65" s="76">
        <f>G65+H65</f>
        <v>7000</v>
      </c>
      <c r="J65" s="88"/>
      <c r="K65" s="88"/>
      <c r="L65" s="77"/>
      <c r="M65" s="77"/>
      <c r="N65" s="77"/>
      <c r="O65" s="77">
        <f t="shared" si="21"/>
        <v>7000</v>
      </c>
      <c r="P65" s="77"/>
    </row>
    <row r="66" spans="1:17" ht="24.6" customHeight="1" x14ac:dyDescent="0.3">
      <c r="A66" s="70">
        <v>44</v>
      </c>
      <c r="B66" s="70">
        <v>900</v>
      </c>
      <c r="C66" s="70">
        <v>90095</v>
      </c>
      <c r="D66" s="70">
        <v>606</v>
      </c>
      <c r="E66" s="70">
        <v>0</v>
      </c>
      <c r="F66" s="75" t="s">
        <v>97</v>
      </c>
      <c r="G66" s="76"/>
      <c r="H66" s="76">
        <v>3900</v>
      </c>
      <c r="I66" s="76">
        <f>H66</f>
        <v>3900</v>
      </c>
      <c r="J66" s="88"/>
      <c r="K66" s="88"/>
      <c r="L66" s="77"/>
      <c r="M66" s="77"/>
      <c r="N66" s="77"/>
      <c r="O66" s="77">
        <f t="shared" si="21"/>
        <v>3900</v>
      </c>
      <c r="P66" s="77"/>
    </row>
    <row r="67" spans="1:17" ht="35.25" customHeight="1" x14ac:dyDescent="0.3">
      <c r="A67" s="70">
        <v>44</v>
      </c>
      <c r="B67" s="70">
        <v>900</v>
      </c>
      <c r="C67" s="70">
        <v>90095</v>
      </c>
      <c r="D67" s="70">
        <v>666</v>
      </c>
      <c r="E67" s="70">
        <v>0</v>
      </c>
      <c r="F67" s="75" t="s">
        <v>98</v>
      </c>
      <c r="G67" s="76">
        <v>23127.25</v>
      </c>
      <c r="H67" s="76"/>
      <c r="I67" s="76">
        <v>23127.25</v>
      </c>
      <c r="J67" s="88"/>
      <c r="K67" s="88"/>
      <c r="L67" s="77"/>
      <c r="M67" s="77"/>
      <c r="N67" s="77"/>
      <c r="O67" s="77">
        <f t="shared" si="21"/>
        <v>23127.25</v>
      </c>
      <c r="P67" s="77"/>
    </row>
    <row r="68" spans="1:17" ht="21" customHeight="1" x14ac:dyDescent="0.3">
      <c r="A68" s="70"/>
      <c r="B68" s="70"/>
      <c r="C68" s="70"/>
      <c r="D68" s="70"/>
      <c r="E68" s="70"/>
      <c r="F68" s="82" t="s">
        <v>99</v>
      </c>
      <c r="G68" s="83">
        <f>G67+G64+G63+G62+G61+G60+G56+G55+G54+G53+G48+G47+G46+G45+G44+G43+G42+G41+G40+G39+G38+G37+G36+G65</f>
        <v>3366766.55</v>
      </c>
      <c r="H68" s="83">
        <f>H67+H66+H65+H64+H63+H62+H61+H60+H56+H55+H54+H53+H48+H47+H46+H45+H44+H43+H42+H41+H40+H39+H38+H37+H36</f>
        <v>-510842.33999999985</v>
      </c>
      <c r="I68" s="83">
        <f>I67+I66+I65+I64+I63+I62+I61+I60+I56+I55+I54+I53+I48+I47+I46+I45+I44+I43+I42+I41+I40+I39+I38+I37+I36</f>
        <v>2855924.21</v>
      </c>
      <c r="J68" s="84">
        <f>SUM(J44:J67)</f>
        <v>641997</v>
      </c>
      <c r="K68" s="84"/>
      <c r="L68" s="84"/>
      <c r="M68" s="84"/>
      <c r="N68" s="84"/>
      <c r="O68" s="84">
        <f>SUM(O36:O67)</f>
        <v>2855924.21</v>
      </c>
      <c r="P68" s="84"/>
      <c r="Q68" s="78">
        <f>G68+H68</f>
        <v>2855924.21</v>
      </c>
    </row>
    <row r="69" spans="1:17" ht="32.25" customHeight="1" x14ac:dyDescent="0.3">
      <c r="A69" s="70">
        <v>46</v>
      </c>
      <c r="B69" s="70">
        <v>921</v>
      </c>
      <c r="C69" s="70">
        <v>92121</v>
      </c>
      <c r="D69" s="70">
        <v>657</v>
      </c>
      <c r="E69" s="70">
        <v>0</v>
      </c>
      <c r="F69" s="75" t="s">
        <v>100</v>
      </c>
      <c r="G69" s="76">
        <v>25000</v>
      </c>
      <c r="H69" s="72">
        <v>0</v>
      </c>
      <c r="I69" s="76">
        <v>25000</v>
      </c>
      <c r="J69" s="77"/>
      <c r="K69" s="77"/>
      <c r="L69" s="77"/>
      <c r="M69" s="77"/>
      <c r="N69" s="77"/>
      <c r="O69" s="77"/>
      <c r="P69" s="77"/>
    </row>
    <row r="70" spans="1:17" ht="46.5" customHeight="1" x14ac:dyDescent="0.3">
      <c r="A70" s="70">
        <v>47</v>
      </c>
      <c r="B70" s="70">
        <v>921</v>
      </c>
      <c r="C70" s="70">
        <v>92121</v>
      </c>
      <c r="D70" s="70">
        <v>657</v>
      </c>
      <c r="E70" s="70">
        <v>0</v>
      </c>
      <c r="F70" s="75" t="s">
        <v>101</v>
      </c>
      <c r="G70" s="76">
        <v>25000</v>
      </c>
      <c r="H70" s="72">
        <v>0</v>
      </c>
      <c r="I70" s="76">
        <v>25000</v>
      </c>
      <c r="J70" s="77"/>
      <c r="K70" s="77"/>
      <c r="L70" s="77"/>
      <c r="M70" s="77"/>
      <c r="N70" s="77"/>
      <c r="O70" s="77"/>
      <c r="P70" s="77"/>
    </row>
    <row r="71" spans="1:17" ht="21" customHeight="1" x14ac:dyDescent="0.3">
      <c r="A71" s="70"/>
      <c r="B71" s="70"/>
      <c r="C71" s="70"/>
      <c r="D71" s="70"/>
      <c r="E71" s="70"/>
      <c r="F71" s="82" t="s">
        <v>102</v>
      </c>
      <c r="G71" s="83">
        <f>G70+G69</f>
        <v>50000</v>
      </c>
      <c r="H71" s="83">
        <f t="shared" ref="H71:I71" si="22">H70+H69</f>
        <v>0</v>
      </c>
      <c r="I71" s="83">
        <f t="shared" si="22"/>
        <v>50000</v>
      </c>
      <c r="J71" s="84"/>
      <c r="K71" s="84"/>
      <c r="L71" s="84"/>
      <c r="M71" s="84"/>
      <c r="N71" s="84"/>
      <c r="O71" s="84">
        <f>I71</f>
        <v>50000</v>
      </c>
      <c r="P71" s="84"/>
    </row>
    <row r="72" spans="1:17" ht="21.75" customHeight="1" x14ac:dyDescent="0.3">
      <c r="A72" s="70"/>
      <c r="B72" s="70"/>
      <c r="C72" s="70"/>
      <c r="D72" s="70"/>
      <c r="E72" s="70"/>
      <c r="F72" s="82" t="s">
        <v>103</v>
      </c>
      <c r="G72" s="83">
        <f>G71+G68+G35+G33+G31+G29+G27+G25+G21+G19</f>
        <v>11859332.550000001</v>
      </c>
      <c r="H72" s="83">
        <f>H71+H68+H35+H33+H31+H29+H27+H25+H21+H19</f>
        <v>451395.05000000016</v>
      </c>
      <c r="I72" s="83">
        <f>I71+I68+I35+I33+I31+I29+I27+I25+I21+I19</f>
        <v>12310727.600000001</v>
      </c>
      <c r="J72" s="84"/>
      <c r="K72" s="84"/>
      <c r="L72" s="84"/>
      <c r="M72" s="84"/>
      <c r="N72" s="84"/>
      <c r="O72" s="84">
        <f>O71+O68+O35+O33+O31+O29+O27+O25+O21+O19</f>
        <v>12310727.600000001</v>
      </c>
      <c r="P72" s="84">
        <f>SUM(P39:P71)</f>
        <v>678997</v>
      </c>
    </row>
    <row r="73" spans="1:17" ht="47.4" customHeight="1" x14ac:dyDescent="0.3">
      <c r="A73" s="91"/>
      <c r="B73" s="91"/>
      <c r="C73" s="91"/>
      <c r="D73" s="91"/>
      <c r="E73" s="91"/>
      <c r="F73" s="92"/>
      <c r="G73" s="93"/>
      <c r="H73" s="94"/>
      <c r="I73" s="94"/>
      <c r="J73" s="94"/>
      <c r="K73" s="94"/>
      <c r="L73" s="94"/>
      <c r="M73" s="94"/>
      <c r="N73" s="94"/>
      <c r="O73" s="94"/>
      <c r="P73" s="94"/>
    </row>
    <row r="74" spans="1:17" ht="47.4" customHeight="1" x14ac:dyDescent="0.3">
      <c r="I74" s="95">
        <v>12303727.6</v>
      </c>
      <c r="J74" s="95"/>
      <c r="K74" s="95"/>
      <c r="L74" s="95"/>
      <c r="M74" s="95"/>
      <c r="N74" s="95"/>
      <c r="O74" s="95"/>
      <c r="P74" s="78">
        <f>I72-I74</f>
        <v>7000.0000000018626</v>
      </c>
    </row>
  </sheetData>
  <mergeCells count="22">
    <mergeCell ref="A35:E35"/>
    <mergeCell ref="H1:I1"/>
    <mergeCell ref="A2:I2"/>
    <mergeCell ref="A16:A18"/>
    <mergeCell ref="F16:F17"/>
    <mergeCell ref="A19:E19"/>
    <mergeCell ref="A21:E21"/>
    <mergeCell ref="A25:E25"/>
    <mergeCell ref="A27:E27"/>
    <mergeCell ref="A29:E29"/>
    <mergeCell ref="A31:E31"/>
    <mergeCell ref="A33:E33"/>
    <mergeCell ref="A57:A60"/>
    <mergeCell ref="B57:B60"/>
    <mergeCell ref="C57:C60"/>
    <mergeCell ref="D57:D60"/>
    <mergeCell ref="F57:F59"/>
    <mergeCell ref="A49:A53"/>
    <mergeCell ref="B49:B53"/>
    <mergeCell ref="C49:C53"/>
    <mergeCell ref="D49:D51"/>
    <mergeCell ref="F49:F52"/>
  </mergeCells>
  <pageMargins left="0.7" right="0.7" top="0.75" bottom="0.75" header="0.3" footer="0.3"/>
  <pageSetup paperSize="9" scale="35" orientation="portrait" r:id="rId1"/>
  <rowBreaks count="1" manualBreakCount="1">
    <brk id="3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7"/>
  <sheetViews>
    <sheetView workbookViewId="0">
      <selection activeCell="D8" sqref="D8"/>
    </sheetView>
  </sheetViews>
  <sheetFormatPr defaultRowHeight="14.4" x14ac:dyDescent="0.3"/>
  <cols>
    <col min="4" max="4" width="11.44140625" bestFit="1" customWidth="1"/>
  </cols>
  <sheetData>
    <row r="3" spans="4:5" ht="57" x14ac:dyDescent="0.25">
      <c r="D3" s="31" t="s">
        <v>27</v>
      </c>
    </row>
    <row r="5" spans="4:5" ht="15" x14ac:dyDescent="0.25">
      <c r="D5" s="32">
        <v>450000</v>
      </c>
      <c r="E5" s="32"/>
    </row>
    <row r="6" spans="4:5" ht="15" x14ac:dyDescent="0.25">
      <c r="D6" s="32">
        <v>2129974</v>
      </c>
      <c r="E6" s="32"/>
    </row>
    <row r="7" spans="4:5" ht="15" x14ac:dyDescent="0.25">
      <c r="D7" s="32">
        <f>D5+D6</f>
        <v>2579974</v>
      </c>
      <c r="E7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13" sqref="E13"/>
    </sheetView>
  </sheetViews>
  <sheetFormatPr defaultRowHeight="14.4" x14ac:dyDescent="0.3"/>
  <cols>
    <col min="1" max="1" width="28.33203125" bestFit="1" customWidth="1"/>
    <col min="2" max="2" width="12.33203125" style="3" bestFit="1" customWidth="1"/>
    <col min="3" max="4" width="13.44140625" bestFit="1" customWidth="1"/>
  </cols>
  <sheetData>
    <row r="1" spans="1:4" ht="15.75" thickBot="1" x14ac:dyDescent="0.3"/>
    <row r="2" spans="1:4" x14ac:dyDescent="0.3">
      <c r="A2" s="6" t="s">
        <v>13</v>
      </c>
      <c r="B2" s="7">
        <v>49371</v>
      </c>
      <c r="C2" s="8">
        <f>B2*1.23</f>
        <v>60726.33</v>
      </c>
      <c r="D2" s="9">
        <f>SUM(C2:C5)</f>
        <v>271457.31</v>
      </c>
    </row>
    <row r="3" spans="1:4" x14ac:dyDescent="0.3">
      <c r="A3" s="10" t="s">
        <v>14</v>
      </c>
      <c r="B3" s="11">
        <v>49371</v>
      </c>
      <c r="C3" s="12">
        <f t="shared" ref="C3:C9" si="0">B3*1.23</f>
        <v>60726.33</v>
      </c>
      <c r="D3" s="18"/>
    </row>
    <row r="4" spans="1:4" x14ac:dyDescent="0.3">
      <c r="A4" s="10" t="s">
        <v>15</v>
      </c>
      <c r="B4" s="11">
        <v>55732</v>
      </c>
      <c r="C4" s="12">
        <f t="shared" si="0"/>
        <v>68550.36</v>
      </c>
      <c r="D4" s="18"/>
    </row>
    <row r="5" spans="1:4" ht="15" thickBot="1" x14ac:dyDescent="0.35">
      <c r="A5" s="14" t="s">
        <v>16</v>
      </c>
      <c r="B5" s="15">
        <v>66223</v>
      </c>
      <c r="C5" s="16">
        <f t="shared" si="0"/>
        <v>81454.289999999994</v>
      </c>
      <c r="D5" s="19"/>
    </row>
    <row r="6" spans="1:4" ht="15" x14ac:dyDescent="0.25">
      <c r="A6" s="6" t="s">
        <v>18</v>
      </c>
      <c r="B6" s="7">
        <v>15359</v>
      </c>
      <c r="C6" s="8">
        <f t="shared" si="0"/>
        <v>18891.57</v>
      </c>
      <c r="D6" s="9">
        <f>SUM(C6:C9)</f>
        <v>330555.12</v>
      </c>
    </row>
    <row r="7" spans="1:4" ht="15" x14ac:dyDescent="0.25">
      <c r="A7" s="10" t="s">
        <v>19</v>
      </c>
      <c r="B7" s="11"/>
      <c r="C7" s="12">
        <f>15*C6</f>
        <v>283373.55</v>
      </c>
      <c r="D7" s="20"/>
    </row>
    <row r="8" spans="1:4" ht="15" x14ac:dyDescent="0.25">
      <c r="A8" s="10" t="s">
        <v>20</v>
      </c>
      <c r="B8" s="11">
        <v>20000</v>
      </c>
      <c r="C8" s="12">
        <f t="shared" si="0"/>
        <v>24600</v>
      </c>
      <c r="D8" s="13"/>
    </row>
    <row r="9" spans="1:4" ht="15.75" thickBot="1" x14ac:dyDescent="0.3">
      <c r="A9" s="14" t="s">
        <v>17</v>
      </c>
      <c r="B9" s="15">
        <v>3000</v>
      </c>
      <c r="C9" s="16">
        <f t="shared" si="0"/>
        <v>3690</v>
      </c>
      <c r="D9" s="17"/>
    </row>
    <row r="10" spans="1:4" ht="15" x14ac:dyDescent="0.25">
      <c r="C10" s="5">
        <f>SUM(C2:C9)</f>
        <v>602012.42999999993</v>
      </c>
    </row>
    <row r="12" spans="1:4" ht="15.75" thickBot="1" x14ac:dyDescent="0.3"/>
    <row r="13" spans="1:4" x14ac:dyDescent="0.3">
      <c r="A13" s="6" t="s">
        <v>13</v>
      </c>
      <c r="B13" s="7">
        <v>49371</v>
      </c>
      <c r="C13" s="21">
        <f>B13*1.23</f>
        <v>60726.33</v>
      </c>
    </row>
    <row r="14" spans="1:4" x14ac:dyDescent="0.3">
      <c r="A14" s="10" t="s">
        <v>14</v>
      </c>
      <c r="B14" s="11">
        <v>49371</v>
      </c>
      <c r="C14" s="13">
        <f t="shared" ref="C14" si="1">B14*1.23</f>
        <v>60726.33</v>
      </c>
    </row>
    <row r="15" spans="1:4" ht="15" x14ac:dyDescent="0.25">
      <c r="A15" s="10" t="s">
        <v>21</v>
      </c>
      <c r="B15" s="11">
        <f>B6*2</f>
        <v>30718</v>
      </c>
      <c r="C15" s="22">
        <f>C6*2</f>
        <v>37783.14</v>
      </c>
    </row>
    <row r="16" spans="1:4" ht="15.75" thickBot="1" x14ac:dyDescent="0.3">
      <c r="A16" s="14" t="s">
        <v>17</v>
      </c>
      <c r="B16" s="15">
        <v>3000</v>
      </c>
      <c r="C16" s="17">
        <f t="shared" ref="C16" si="2">B16*1.23</f>
        <v>3690</v>
      </c>
    </row>
    <row r="17" spans="1:3" ht="15" x14ac:dyDescent="0.25">
      <c r="C17" s="4">
        <f>SUM(C13:C16)</f>
        <v>162925.79999999999</v>
      </c>
    </row>
    <row r="19" spans="1:3" ht="15" x14ac:dyDescent="0.25">
      <c r="A19" t="s">
        <v>22</v>
      </c>
      <c r="C19" s="3">
        <v>32000</v>
      </c>
    </row>
    <row r="20" spans="1:3" ht="15" x14ac:dyDescent="0.25">
      <c r="A20" t="s">
        <v>23</v>
      </c>
      <c r="C20" s="3">
        <v>18000</v>
      </c>
    </row>
    <row r="21" spans="1:3" ht="15" x14ac:dyDescent="0.25">
      <c r="C21" s="23">
        <f>SUM(C19:C20)</f>
        <v>50000</v>
      </c>
    </row>
    <row r="23" spans="1:3" ht="15" x14ac:dyDescent="0.25">
      <c r="C23" s="24">
        <f>C17+C21</f>
        <v>212925.8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15"/>
  <sheetViews>
    <sheetView workbookViewId="0">
      <selection activeCell="E15" sqref="E15"/>
    </sheetView>
  </sheetViews>
  <sheetFormatPr defaultRowHeight="14.4" x14ac:dyDescent="0.3"/>
  <sheetData>
    <row r="7" spans="5:5" x14ac:dyDescent="0.25">
      <c r="E7">
        <v>89605.51</v>
      </c>
    </row>
    <row r="8" spans="5:5" x14ac:dyDescent="0.25">
      <c r="E8">
        <v>28098</v>
      </c>
    </row>
    <row r="9" spans="5:5" x14ac:dyDescent="0.25">
      <c r="E9">
        <v>227460</v>
      </c>
    </row>
    <row r="10" spans="5:5" x14ac:dyDescent="0.25">
      <c r="E10">
        <v>69575</v>
      </c>
    </row>
    <row r="11" spans="5:5" x14ac:dyDescent="0.25">
      <c r="E11">
        <v>4069.23</v>
      </c>
    </row>
    <row r="12" spans="5:5" x14ac:dyDescent="0.25">
      <c r="E12">
        <v>26449.15</v>
      </c>
    </row>
    <row r="13" spans="5:5" x14ac:dyDescent="0.25">
      <c r="E13">
        <v>748643.12</v>
      </c>
    </row>
    <row r="14" spans="5:5" x14ac:dyDescent="0.25">
      <c r="E14">
        <f>SUM(E7:E13)</f>
        <v>1193900.01</v>
      </c>
    </row>
    <row r="15" spans="5:5" x14ac:dyDescent="0.25">
      <c r="E15">
        <f>E14-E13</f>
        <v>445256.89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5</vt:i4>
      </vt:variant>
    </vt:vector>
  </HeadingPairs>
  <TitlesOfParts>
    <vt:vector size="12" baseType="lpstr">
      <vt:lpstr>I zm.Inwestycje 2018 (3)</vt:lpstr>
      <vt:lpstr>Inwestycje 2018 (2)</vt:lpstr>
      <vt:lpstr>Arkusz3</vt:lpstr>
      <vt:lpstr>Arkusz1 (2)</vt:lpstr>
      <vt:lpstr>Arkusz2</vt:lpstr>
      <vt:lpstr>Arkusz1</vt:lpstr>
      <vt:lpstr>Arkusz4</vt:lpstr>
      <vt:lpstr>'Arkusz1 (2)'!Obszar_wydruku</vt:lpstr>
      <vt:lpstr>'I zm.Inwestycje 2018 (3)'!Obszar_wydruku</vt:lpstr>
      <vt:lpstr>'Inwestycje 2018 (2)'!Obszar_wydruku</vt:lpstr>
      <vt:lpstr>'I zm.Inwestycje 2018 (3)'!Tytuły_wydruku</vt:lpstr>
      <vt:lpstr>'Inwestycje 2018 (2)'!Tytuły_wydruku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Anna_T</dc:creator>
  <cp:lastModifiedBy>Krystyna_G</cp:lastModifiedBy>
  <cp:lastPrinted>2018-11-14T10:20:51Z</cp:lastPrinted>
  <dcterms:created xsi:type="dcterms:W3CDTF">2017-10-03T11:27:02Z</dcterms:created>
  <dcterms:modified xsi:type="dcterms:W3CDTF">2018-11-14T13:33:24Z</dcterms:modified>
</cp:coreProperties>
</file>